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BuÇalışmaKitabı"/>
  <mc:AlternateContent xmlns:mc="http://schemas.openxmlformats.org/markup-compatibility/2006">
    <mc:Choice Requires="x15">
      <x15ac:absPath xmlns:x15ac="http://schemas.microsoft.com/office/spreadsheetml/2010/11/ac" url="C:\Users\murat.bozlagan\Desktop\"/>
    </mc:Choice>
  </mc:AlternateContent>
  <xr:revisionPtr revIDLastSave="0" documentId="8_{65AF1786-1AF2-482C-8FC0-3C1BE5C5CD7C}" xr6:coauthVersionLast="45" xr6:coauthVersionMax="45" xr10:uidLastSave="{00000000-0000-0000-0000-000000000000}"/>
  <bookViews>
    <workbookView xWindow="-120" yWindow="-120" windowWidth="29040" windowHeight="15840" tabRatio="974" xr2:uid="{00000000-000D-0000-FFFF-FFFF00000000}"/>
  </bookViews>
  <sheets>
    <sheet name="Proje Bilgileri" sheetId="1" r:id="rId1"/>
    <sheet name="Kapak Sayfası" sheetId="2" r:id="rId2"/>
    <sheet name=" TAAHHÜTNAME" sheetId="3" r:id="rId3"/>
    <sheet name="G011A (1.AY)" sheetId="4" r:id="rId4"/>
    <sheet name="G011A (2.AY)" sheetId="5" r:id="rId5"/>
    <sheet name="G011A (3.AY)" sheetId="6" r:id="rId6"/>
    <sheet name="G011A (4.AY)" sheetId="7" r:id="rId7"/>
    <sheet name="G011A (5.AY)" sheetId="8" r:id="rId8"/>
    <sheet name="G011A (6.AY)" sheetId="9" r:id="rId9"/>
    <sheet name="G011B" sheetId="11" r:id="rId10"/>
    <sheet name="G011C" sheetId="12" r:id="rId11"/>
    <sheet name="G011" sheetId="13" r:id="rId12"/>
    <sheet name="G012" sheetId="14" r:id="rId13"/>
    <sheet name="G013" sheetId="15" r:id="rId14"/>
    <sheet name="G015A" sheetId="16" r:id="rId15"/>
    <sheet name="G015B" sheetId="17" r:id="rId16"/>
    <sheet name="G020" sheetId="18" r:id="rId17"/>
  </sheets>
  <externalReferences>
    <externalReference r:id="rId18"/>
  </externalReferences>
  <definedNames>
    <definedName name="AsgariUcret">'Proje Bilgileri'!$C$9</definedName>
    <definedName name="AsgariUcretTablo">'Proje Bilgileri'!$H$12:$I$13</definedName>
    <definedName name="BaşvuruTarihi">'Proje Bilgileri'!$C$4</definedName>
    <definedName name="Dönem">'Proje Bilgileri'!$C$7</definedName>
    <definedName name="DönemBaş">'Proje Bilgileri'!$C$8</definedName>
    <definedName name="G011CTablo">G011C!$B:$O</definedName>
    <definedName name="PersonelListesi">'Proje Bilgileri'!$N$16</definedName>
    <definedName name="PersonelTablosu">'Proje Bilgileri'!$N$19</definedName>
    <definedName name="pKodu">'Proje Bilgileri'!$N$12</definedName>
    <definedName name="ProjeAdı">'Proje Bilgileri'!$C$3</definedName>
    <definedName name="ProjeAdi">'[1]Proje ve Personel Bilgileri'!$C$3</definedName>
    <definedName name="ProjeNo">'Proje Bilgileri'!$C$2</definedName>
    <definedName name="SGKTAVAN">'Proje Bilgileri'!$K$12:$L$13</definedName>
    <definedName name="Takvim">'Proje Bilgileri'!$H$14:$I$37</definedName>
    <definedName name="_xlnm.Print_Area" localSheetId="11">'G011'!$A$1:$I$330</definedName>
    <definedName name="_xlnm.Print_Area" localSheetId="3">'G011A (1.AY)'!$A$1:$K$33</definedName>
    <definedName name="_xlnm.Print_Area" localSheetId="4">'G011A (2.AY)'!$A$1:$K$33</definedName>
    <definedName name="_xlnm.Print_Area" localSheetId="5">'G011A (3.AY)'!$A$1:$K$33</definedName>
    <definedName name="_xlnm.Print_Area" localSheetId="6">'G011A (4.AY)'!$A$1:$K$33</definedName>
    <definedName name="_xlnm.Print_Area" localSheetId="7">'G011A (5.AY)'!$A$1:$K$33</definedName>
    <definedName name="_xlnm.Print_Area" localSheetId="8">'G011A (6.AY)'!$A$1:$K$33</definedName>
    <definedName name="_xlnm.Print_Area" localSheetId="9">G011B!$A$1:$R$66</definedName>
    <definedName name="YilDonem">'[1]Proje ve Personel Bilgileri'!$C$6</definedName>
    <definedName name="YilDönem">'Proje Bilgileri'!$I$9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63" i="12" l="1"/>
  <c r="M62" i="12"/>
  <c r="M61" i="12"/>
  <c r="M60" i="12"/>
  <c r="M59" i="12"/>
  <c r="M58" i="12"/>
  <c r="M57" i="12"/>
  <c r="M56" i="12"/>
  <c r="M55" i="12"/>
  <c r="M54" i="12"/>
  <c r="M53" i="12"/>
  <c r="M52" i="12"/>
  <c r="M51" i="12"/>
  <c r="M50" i="12"/>
  <c r="M49" i="12"/>
  <c r="M48" i="12"/>
  <c r="M47" i="12"/>
  <c r="M46" i="12"/>
  <c r="M45" i="12"/>
  <c r="M44" i="12"/>
  <c r="M11" i="12"/>
  <c r="M12" i="12"/>
  <c r="M13" i="12"/>
  <c r="M14" i="12"/>
  <c r="M15" i="12"/>
  <c r="M16" i="12"/>
  <c r="M17" i="12"/>
  <c r="M18" i="12"/>
  <c r="M19" i="12"/>
  <c r="M20" i="12"/>
  <c r="M21" i="12"/>
  <c r="M22" i="12"/>
  <c r="M23" i="12"/>
  <c r="M24" i="12"/>
  <c r="M25" i="12"/>
  <c r="M26" i="12"/>
  <c r="M27" i="12"/>
  <c r="M28" i="12"/>
  <c r="C8" i="11" l="1"/>
  <c r="C9" i="11"/>
  <c r="K62" i="4" l="1"/>
  <c r="K61" i="4"/>
  <c r="K60" i="4"/>
  <c r="K59" i="4"/>
  <c r="K58" i="4"/>
  <c r="K57" i="4"/>
  <c r="K56" i="4"/>
  <c r="K55" i="4"/>
  <c r="K54" i="4"/>
  <c r="K53" i="4"/>
  <c r="K52" i="4"/>
  <c r="K51" i="4"/>
  <c r="K50" i="4"/>
  <c r="K49" i="4"/>
  <c r="K48" i="4"/>
  <c r="K47" i="4"/>
  <c r="K46" i="4"/>
  <c r="K45" i="4"/>
  <c r="K44" i="4"/>
  <c r="K43" i="4"/>
  <c r="K28" i="4"/>
  <c r="K27" i="4"/>
  <c r="K26" i="4"/>
  <c r="K25" i="4"/>
  <c r="K24" i="4"/>
  <c r="K23" i="4"/>
  <c r="K22" i="4"/>
  <c r="K21" i="4"/>
  <c r="K20" i="4"/>
  <c r="K19" i="4"/>
  <c r="K18" i="4"/>
  <c r="K17" i="4"/>
  <c r="K16" i="4"/>
  <c r="K15" i="4"/>
  <c r="K14" i="4"/>
  <c r="K13" i="4"/>
  <c r="K12" i="4"/>
  <c r="K11" i="4"/>
  <c r="K10" i="4"/>
  <c r="K62" i="5"/>
  <c r="K61" i="5"/>
  <c r="K60" i="5"/>
  <c r="K59" i="5"/>
  <c r="K58" i="5"/>
  <c r="K57" i="5"/>
  <c r="K56" i="5"/>
  <c r="K55" i="5"/>
  <c r="K54" i="5"/>
  <c r="K53" i="5"/>
  <c r="K52" i="5"/>
  <c r="K51" i="5"/>
  <c r="K50" i="5"/>
  <c r="K49" i="5"/>
  <c r="K48" i="5"/>
  <c r="K47" i="5"/>
  <c r="K46" i="5"/>
  <c r="K45" i="5"/>
  <c r="K44" i="5"/>
  <c r="K43" i="5"/>
  <c r="K28" i="5"/>
  <c r="K27" i="5"/>
  <c r="K26" i="5"/>
  <c r="K25" i="5"/>
  <c r="K24" i="5"/>
  <c r="K23" i="5"/>
  <c r="K22" i="5"/>
  <c r="K21" i="5"/>
  <c r="K20" i="5"/>
  <c r="K19" i="5"/>
  <c r="K18" i="5"/>
  <c r="K17" i="5"/>
  <c r="K16" i="5"/>
  <c r="K15" i="5"/>
  <c r="K14" i="5"/>
  <c r="K13" i="5"/>
  <c r="K12" i="5"/>
  <c r="K11" i="5"/>
  <c r="K10" i="5"/>
  <c r="K62" i="6"/>
  <c r="K61" i="6"/>
  <c r="K60" i="6"/>
  <c r="K59" i="6"/>
  <c r="K58" i="6"/>
  <c r="K57" i="6"/>
  <c r="K56" i="6"/>
  <c r="K55" i="6"/>
  <c r="K54" i="6"/>
  <c r="K53" i="6"/>
  <c r="K52" i="6"/>
  <c r="K51" i="6"/>
  <c r="K50" i="6"/>
  <c r="K49" i="6"/>
  <c r="K48" i="6"/>
  <c r="K47" i="6"/>
  <c r="K46" i="6"/>
  <c r="K45" i="6"/>
  <c r="K44" i="6"/>
  <c r="K43" i="6"/>
  <c r="K28" i="6"/>
  <c r="K27" i="6"/>
  <c r="K26" i="6"/>
  <c r="K25" i="6"/>
  <c r="K24" i="6"/>
  <c r="K23" i="6"/>
  <c r="K22" i="6"/>
  <c r="K21" i="6"/>
  <c r="K20" i="6"/>
  <c r="K19" i="6"/>
  <c r="K18" i="6"/>
  <c r="K17" i="6"/>
  <c r="K16" i="6"/>
  <c r="K15" i="6"/>
  <c r="K14" i="6"/>
  <c r="K13" i="6"/>
  <c r="K12" i="6"/>
  <c r="K11" i="6"/>
  <c r="K10" i="6"/>
  <c r="K62" i="7"/>
  <c r="K61" i="7"/>
  <c r="K60" i="7"/>
  <c r="K59" i="7"/>
  <c r="K58" i="7"/>
  <c r="K57" i="7"/>
  <c r="K56" i="7"/>
  <c r="K55" i="7"/>
  <c r="K54" i="7"/>
  <c r="K53" i="7"/>
  <c r="K52" i="7"/>
  <c r="K51" i="7"/>
  <c r="K50" i="7"/>
  <c r="K49" i="7"/>
  <c r="K48" i="7"/>
  <c r="K47" i="7"/>
  <c r="K46" i="7"/>
  <c r="K45" i="7"/>
  <c r="K44" i="7"/>
  <c r="K43" i="7"/>
  <c r="K28" i="7"/>
  <c r="K27" i="7"/>
  <c r="K26" i="7"/>
  <c r="K25" i="7"/>
  <c r="K24" i="7"/>
  <c r="K23" i="7"/>
  <c r="K22" i="7"/>
  <c r="K21" i="7"/>
  <c r="K20" i="7"/>
  <c r="K19" i="7"/>
  <c r="K18" i="7"/>
  <c r="K17" i="7"/>
  <c r="K16" i="7"/>
  <c r="K15" i="7"/>
  <c r="K14" i="7"/>
  <c r="K13" i="7"/>
  <c r="K12" i="7"/>
  <c r="K11" i="7"/>
  <c r="K10" i="7"/>
  <c r="K62" i="8"/>
  <c r="K61" i="8"/>
  <c r="K60" i="8"/>
  <c r="K59" i="8"/>
  <c r="K58" i="8"/>
  <c r="K57" i="8"/>
  <c r="K56" i="8"/>
  <c r="K55" i="8"/>
  <c r="K54" i="8"/>
  <c r="K53" i="8"/>
  <c r="K52" i="8"/>
  <c r="K51" i="8"/>
  <c r="K50" i="8"/>
  <c r="K49" i="8"/>
  <c r="K48" i="8"/>
  <c r="K47" i="8"/>
  <c r="K46" i="8"/>
  <c r="K45" i="8"/>
  <c r="K44" i="8"/>
  <c r="K43" i="8"/>
  <c r="K28" i="8"/>
  <c r="K27" i="8"/>
  <c r="K26" i="8"/>
  <c r="K25" i="8"/>
  <c r="K24" i="8"/>
  <c r="K23" i="8"/>
  <c r="K22" i="8"/>
  <c r="K21" i="8"/>
  <c r="K20" i="8"/>
  <c r="K19" i="8"/>
  <c r="K18" i="8"/>
  <c r="K17" i="8"/>
  <c r="K16" i="8"/>
  <c r="K15" i="8"/>
  <c r="K14" i="8"/>
  <c r="K13" i="8"/>
  <c r="K12" i="8"/>
  <c r="K11" i="8"/>
  <c r="K10" i="8"/>
  <c r="K44" i="9"/>
  <c r="K45" i="9"/>
  <c r="K46" i="9"/>
  <c r="K47" i="9"/>
  <c r="K48" i="9"/>
  <c r="K49" i="9"/>
  <c r="K50" i="9"/>
  <c r="K51" i="9"/>
  <c r="K52" i="9"/>
  <c r="K53" i="9"/>
  <c r="K54" i="9"/>
  <c r="K55" i="9"/>
  <c r="K56" i="9"/>
  <c r="K57" i="9"/>
  <c r="K58" i="9"/>
  <c r="K59" i="9"/>
  <c r="K60" i="9"/>
  <c r="K61" i="9"/>
  <c r="K62" i="9"/>
  <c r="K43" i="9"/>
  <c r="K10" i="9"/>
  <c r="K11" i="9"/>
  <c r="K12" i="9"/>
  <c r="K13" i="9"/>
  <c r="K14" i="9"/>
  <c r="K15" i="9"/>
  <c r="K16" i="9"/>
  <c r="K17" i="9"/>
  <c r="K18" i="9"/>
  <c r="K19" i="9"/>
  <c r="K20" i="9"/>
  <c r="K21" i="9"/>
  <c r="K22" i="9"/>
  <c r="K23" i="9"/>
  <c r="K24" i="9"/>
  <c r="K25" i="9"/>
  <c r="K26" i="9"/>
  <c r="K27" i="9"/>
  <c r="K28" i="9"/>
  <c r="A2" i="18"/>
  <c r="A24" i="17"/>
  <c r="A90" i="17"/>
  <c r="A68" i="17"/>
  <c r="A46" i="17"/>
  <c r="A2" i="17"/>
  <c r="A90" i="16"/>
  <c r="A68" i="16"/>
  <c r="A46" i="16"/>
  <c r="A24" i="16"/>
  <c r="A2" i="16"/>
  <c r="A182" i="15"/>
  <c r="A152" i="15"/>
  <c r="A122" i="15"/>
  <c r="A92" i="15"/>
  <c r="A62" i="15"/>
  <c r="A32" i="15"/>
  <c r="A2" i="15"/>
  <c r="A51" i="14"/>
  <c r="A26" i="14"/>
  <c r="A2" i="14"/>
  <c r="A299" i="13"/>
  <c r="A266" i="13"/>
  <c r="A233" i="13"/>
  <c r="A200" i="13"/>
  <c r="A167" i="13"/>
  <c r="A134" i="13"/>
  <c r="A101" i="13"/>
  <c r="A68" i="13"/>
  <c r="A35" i="13"/>
  <c r="A2" i="13"/>
  <c r="A37" i="12"/>
  <c r="A2" i="12"/>
  <c r="A36" i="11"/>
  <c r="A2" i="11"/>
  <c r="C21" i="2"/>
  <c r="A16" i="2"/>
  <c r="C8" i="1"/>
  <c r="D8" i="1" s="1"/>
  <c r="L10" i="12"/>
  <c r="L11" i="12"/>
  <c r="L12" i="12"/>
  <c r="L13" i="12"/>
  <c r="L14" i="12"/>
  <c r="L15" i="12"/>
  <c r="L16" i="12"/>
  <c r="L17" i="12"/>
  <c r="L18" i="12"/>
  <c r="L19" i="12"/>
  <c r="L20" i="12"/>
  <c r="L21" i="12"/>
  <c r="L22" i="12"/>
  <c r="L23" i="12"/>
  <c r="L24" i="12"/>
  <c r="L25" i="12"/>
  <c r="L26" i="12"/>
  <c r="L27" i="12"/>
  <c r="L28" i="12"/>
  <c r="L9" i="12"/>
  <c r="C6" i="12"/>
  <c r="K63" i="8" l="1"/>
  <c r="K63" i="7"/>
  <c r="K63" i="6"/>
  <c r="K63" i="5"/>
  <c r="K63" i="4"/>
  <c r="A18" i="2"/>
  <c r="I9" i="1"/>
  <c r="C93" i="17"/>
  <c r="C71" i="17"/>
  <c r="C49" i="17"/>
  <c r="C27" i="17"/>
  <c r="C93" i="16"/>
  <c r="C71" i="16"/>
  <c r="C49" i="16"/>
  <c r="C27" i="16"/>
  <c r="C302" i="13"/>
  <c r="C301" i="13"/>
  <c r="C269" i="13"/>
  <c r="C268" i="13"/>
  <c r="C236" i="13"/>
  <c r="C235" i="13"/>
  <c r="C203" i="13"/>
  <c r="C202" i="13"/>
  <c r="C170" i="13"/>
  <c r="C169" i="13"/>
  <c r="C137" i="13"/>
  <c r="C136" i="13"/>
  <c r="C104" i="13"/>
  <c r="C103" i="13"/>
  <c r="C71" i="13"/>
  <c r="C70" i="13"/>
  <c r="C38" i="13"/>
  <c r="C37" i="13"/>
  <c r="C5" i="13"/>
  <c r="C4" i="13"/>
  <c r="A8" i="18" l="1"/>
  <c r="B5" i="18"/>
  <c r="B4" i="18"/>
  <c r="C5" i="17" l="1"/>
  <c r="K107" i="17"/>
  <c r="K105" i="17"/>
  <c r="K104" i="17"/>
  <c r="K101" i="17"/>
  <c r="K100" i="17"/>
  <c r="K99" i="17"/>
  <c r="K98" i="17"/>
  <c r="K97" i="17"/>
  <c r="K96" i="17"/>
  <c r="C92" i="17"/>
  <c r="K85" i="17"/>
  <c r="K83" i="17"/>
  <c r="K82" i="17"/>
  <c r="K79" i="17"/>
  <c r="K78" i="17"/>
  <c r="K77" i="17"/>
  <c r="K76" i="17"/>
  <c r="K75" i="17"/>
  <c r="K74" i="17"/>
  <c r="C70" i="17"/>
  <c r="K63" i="17"/>
  <c r="K61" i="17"/>
  <c r="K60" i="17"/>
  <c r="K57" i="17"/>
  <c r="K56" i="17"/>
  <c r="K55" i="17"/>
  <c r="K54" i="17"/>
  <c r="K53" i="17"/>
  <c r="K52" i="17"/>
  <c r="C48" i="17"/>
  <c r="K41" i="17"/>
  <c r="K39" i="17"/>
  <c r="K38" i="17"/>
  <c r="K35" i="17"/>
  <c r="K34" i="17"/>
  <c r="K33" i="17"/>
  <c r="K32" i="17"/>
  <c r="K31" i="17"/>
  <c r="K30" i="17"/>
  <c r="C26" i="17"/>
  <c r="K19" i="17"/>
  <c r="I18" i="17"/>
  <c r="I40" i="17" s="1"/>
  <c r="I62" i="17" s="1"/>
  <c r="K17" i="17"/>
  <c r="K16" i="17"/>
  <c r="K13" i="17"/>
  <c r="K12" i="17"/>
  <c r="K11" i="17"/>
  <c r="K10" i="17"/>
  <c r="K9" i="17"/>
  <c r="K8" i="17"/>
  <c r="C4" i="17"/>
  <c r="C5" i="16"/>
  <c r="K107" i="16"/>
  <c r="K105" i="16"/>
  <c r="K104" i="16"/>
  <c r="K101" i="16"/>
  <c r="K100" i="16"/>
  <c r="K99" i="16"/>
  <c r="K98" i="16"/>
  <c r="K97" i="16"/>
  <c r="K96" i="16"/>
  <c r="C92" i="16"/>
  <c r="K85" i="16"/>
  <c r="K83" i="16"/>
  <c r="K82" i="16"/>
  <c r="K79" i="16"/>
  <c r="K78" i="16"/>
  <c r="K77" i="16"/>
  <c r="K76" i="16"/>
  <c r="K75" i="16"/>
  <c r="K74" i="16"/>
  <c r="C70" i="16"/>
  <c r="K63" i="16"/>
  <c r="K61" i="16"/>
  <c r="K60" i="16"/>
  <c r="K57" i="16"/>
  <c r="K56" i="16"/>
  <c r="K55" i="16"/>
  <c r="K54" i="16"/>
  <c r="K53" i="16"/>
  <c r="K52" i="16"/>
  <c r="C48" i="16"/>
  <c r="K41" i="16"/>
  <c r="K39" i="16"/>
  <c r="K38" i="16"/>
  <c r="K35" i="16"/>
  <c r="K34" i="16"/>
  <c r="K33" i="16"/>
  <c r="K32" i="16"/>
  <c r="K31" i="16"/>
  <c r="K30" i="16"/>
  <c r="C26" i="16"/>
  <c r="K19" i="16"/>
  <c r="I18" i="16"/>
  <c r="I40" i="16" s="1"/>
  <c r="K17" i="16"/>
  <c r="K16" i="16"/>
  <c r="K13" i="16"/>
  <c r="K12" i="16"/>
  <c r="K11" i="16"/>
  <c r="K10" i="16"/>
  <c r="K9" i="16"/>
  <c r="K8" i="16"/>
  <c r="C4" i="16"/>
  <c r="C185" i="15"/>
  <c r="C155" i="15"/>
  <c r="C125" i="15"/>
  <c r="C95" i="15"/>
  <c r="C65" i="15"/>
  <c r="C35" i="15"/>
  <c r="C5" i="15"/>
  <c r="I202" i="15"/>
  <c r="I201" i="15"/>
  <c r="I200" i="15"/>
  <c r="I199" i="15"/>
  <c r="I198" i="15"/>
  <c r="I197" i="15"/>
  <c r="I196" i="15"/>
  <c r="I195" i="15"/>
  <c r="I194" i="15"/>
  <c r="I193" i="15"/>
  <c r="I192" i="15"/>
  <c r="I191" i="15"/>
  <c r="I190" i="15"/>
  <c r="I189" i="15"/>
  <c r="I188" i="15"/>
  <c r="C184" i="15"/>
  <c r="I172" i="15"/>
  <c r="I171" i="15"/>
  <c r="I170" i="15"/>
  <c r="I169" i="15"/>
  <c r="I168" i="15"/>
  <c r="I167" i="15"/>
  <c r="I166" i="15"/>
  <c r="I165" i="15"/>
  <c r="I164" i="15"/>
  <c r="I163" i="15"/>
  <c r="I162" i="15"/>
  <c r="I161" i="15"/>
  <c r="I160" i="15"/>
  <c r="I159" i="15"/>
  <c r="I158" i="15"/>
  <c r="C154" i="15"/>
  <c r="I142" i="15"/>
  <c r="I141" i="15"/>
  <c r="I140" i="15"/>
  <c r="I139" i="15"/>
  <c r="I138" i="15"/>
  <c r="I137" i="15"/>
  <c r="I136" i="15"/>
  <c r="I135" i="15"/>
  <c r="I134" i="15"/>
  <c r="I133" i="15"/>
  <c r="I132" i="15"/>
  <c r="I131" i="15"/>
  <c r="I130" i="15"/>
  <c r="I129" i="15"/>
  <c r="I128" i="15"/>
  <c r="C124" i="15"/>
  <c r="I112" i="15"/>
  <c r="I111" i="15"/>
  <c r="I110" i="15"/>
  <c r="I109" i="15"/>
  <c r="I108" i="15"/>
  <c r="I107" i="15"/>
  <c r="I106" i="15"/>
  <c r="I105" i="15"/>
  <c r="I104" i="15"/>
  <c r="I103" i="15"/>
  <c r="I102" i="15"/>
  <c r="I101" i="15"/>
  <c r="I100" i="15"/>
  <c r="I99" i="15"/>
  <c r="I98" i="15"/>
  <c r="C94" i="15"/>
  <c r="I82" i="15"/>
  <c r="I81" i="15"/>
  <c r="I80" i="15"/>
  <c r="I79" i="15"/>
  <c r="I78" i="15"/>
  <c r="I77" i="15"/>
  <c r="I76" i="15"/>
  <c r="I75" i="15"/>
  <c r="I74" i="15"/>
  <c r="I73" i="15"/>
  <c r="I72" i="15"/>
  <c r="I71" i="15"/>
  <c r="I70" i="15"/>
  <c r="I69" i="15"/>
  <c r="I68" i="15"/>
  <c r="C64" i="15"/>
  <c r="I52" i="15"/>
  <c r="I51" i="15"/>
  <c r="I50" i="15"/>
  <c r="I49" i="15"/>
  <c r="I48" i="15"/>
  <c r="I47" i="15"/>
  <c r="I46" i="15"/>
  <c r="I45" i="15"/>
  <c r="I44" i="15"/>
  <c r="I43" i="15"/>
  <c r="I42" i="15"/>
  <c r="I41" i="15"/>
  <c r="I40" i="15"/>
  <c r="I39" i="15"/>
  <c r="I38" i="15"/>
  <c r="C34" i="15"/>
  <c r="G23" i="15"/>
  <c r="I22" i="15"/>
  <c r="I21" i="15"/>
  <c r="I20" i="15"/>
  <c r="I19" i="15"/>
  <c r="I18" i="15"/>
  <c r="I17" i="15"/>
  <c r="I16" i="15"/>
  <c r="I15" i="15"/>
  <c r="I14" i="15"/>
  <c r="I13" i="15"/>
  <c r="I12" i="15"/>
  <c r="I11" i="15"/>
  <c r="I10" i="15"/>
  <c r="I9" i="15"/>
  <c r="I8" i="15"/>
  <c r="C4" i="15"/>
  <c r="C54" i="14"/>
  <c r="C29" i="14"/>
  <c r="C5" i="14"/>
  <c r="K66" i="14"/>
  <c r="K65" i="14"/>
  <c r="K64" i="14"/>
  <c r="K63" i="14"/>
  <c r="K62" i="14"/>
  <c r="K61" i="14"/>
  <c r="K60" i="14"/>
  <c r="K59" i="14"/>
  <c r="K58" i="14"/>
  <c r="K57" i="14"/>
  <c r="C53" i="14"/>
  <c r="K41" i="14"/>
  <c r="K40" i="14"/>
  <c r="K39" i="14"/>
  <c r="K38" i="14"/>
  <c r="K37" i="14"/>
  <c r="K36" i="14"/>
  <c r="K35" i="14"/>
  <c r="K34" i="14"/>
  <c r="K33" i="14"/>
  <c r="K32" i="14"/>
  <c r="C28" i="14"/>
  <c r="I18" i="14"/>
  <c r="I42" i="14" s="1"/>
  <c r="K17" i="14"/>
  <c r="K16" i="14"/>
  <c r="K15" i="14"/>
  <c r="K14" i="14"/>
  <c r="K13" i="14"/>
  <c r="K12" i="14"/>
  <c r="K11" i="14"/>
  <c r="K10" i="14"/>
  <c r="K9" i="14"/>
  <c r="K8" i="14"/>
  <c r="C4" i="14"/>
  <c r="I84" i="17" l="1"/>
  <c r="I62" i="16"/>
  <c r="G53" i="15"/>
  <c r="I67" i="14"/>
  <c r="F10" i="18" l="1"/>
  <c r="I106" i="17"/>
  <c r="F13" i="18" s="1"/>
  <c r="I84" i="16"/>
  <c r="G83" i="15"/>
  <c r="I106" i="16" l="1"/>
  <c r="G113" i="15"/>
  <c r="F12" i="18" l="1"/>
  <c r="G143" i="15"/>
  <c r="G173" i="15" l="1"/>
  <c r="G203" i="15" l="1"/>
  <c r="F11" i="18" l="1"/>
  <c r="C107" i="13"/>
  <c r="L324" i="13"/>
  <c r="G324" i="13" s="1"/>
  <c r="K324" i="13"/>
  <c r="J324" i="13"/>
  <c r="H324" i="13"/>
  <c r="D324" i="13"/>
  <c r="C324" i="13"/>
  <c r="L323" i="13"/>
  <c r="G323" i="13" s="1"/>
  <c r="K323" i="13"/>
  <c r="J323" i="13"/>
  <c r="H323" i="13"/>
  <c r="D323" i="13"/>
  <c r="C323" i="13"/>
  <c r="L322" i="13"/>
  <c r="G322" i="13" s="1"/>
  <c r="K322" i="13"/>
  <c r="J322" i="13"/>
  <c r="H322" i="13"/>
  <c r="D322" i="13"/>
  <c r="C322" i="13"/>
  <c r="L321" i="13"/>
  <c r="G321" i="13" s="1"/>
  <c r="K321" i="13"/>
  <c r="J321" i="13"/>
  <c r="H321" i="13"/>
  <c r="D321" i="13"/>
  <c r="C321" i="13"/>
  <c r="L320" i="13"/>
  <c r="G320" i="13" s="1"/>
  <c r="K320" i="13"/>
  <c r="J320" i="13"/>
  <c r="H320" i="13"/>
  <c r="D320" i="13"/>
  <c r="C320" i="13"/>
  <c r="L319" i="13"/>
  <c r="G319" i="13" s="1"/>
  <c r="K319" i="13"/>
  <c r="J319" i="13"/>
  <c r="H319" i="13"/>
  <c r="D319" i="13"/>
  <c r="C319" i="13"/>
  <c r="L318" i="13"/>
  <c r="G318" i="13" s="1"/>
  <c r="K318" i="13"/>
  <c r="J318" i="13"/>
  <c r="H318" i="13"/>
  <c r="D318" i="13"/>
  <c r="C318" i="13"/>
  <c r="L317" i="13"/>
  <c r="K317" i="13"/>
  <c r="J317" i="13"/>
  <c r="H317" i="13"/>
  <c r="G317" i="13"/>
  <c r="D317" i="13"/>
  <c r="C317" i="13"/>
  <c r="L316" i="13"/>
  <c r="G316" i="13" s="1"/>
  <c r="K316" i="13"/>
  <c r="J316" i="13"/>
  <c r="H316" i="13"/>
  <c r="D316" i="13"/>
  <c r="C316" i="13"/>
  <c r="L315" i="13"/>
  <c r="G315" i="13" s="1"/>
  <c r="K315" i="13"/>
  <c r="J315" i="13"/>
  <c r="H315" i="13"/>
  <c r="D315" i="13"/>
  <c r="C315" i="13"/>
  <c r="L314" i="13"/>
  <c r="G314" i="13" s="1"/>
  <c r="K314" i="13"/>
  <c r="J314" i="13"/>
  <c r="H314" i="13"/>
  <c r="D314" i="13"/>
  <c r="C314" i="13"/>
  <c r="L313" i="13"/>
  <c r="G313" i="13" s="1"/>
  <c r="K313" i="13"/>
  <c r="J313" i="13"/>
  <c r="H313" i="13"/>
  <c r="D313" i="13"/>
  <c r="C313" i="13"/>
  <c r="L312" i="13"/>
  <c r="G312" i="13" s="1"/>
  <c r="K312" i="13"/>
  <c r="J312" i="13"/>
  <c r="H312" i="13"/>
  <c r="D312" i="13"/>
  <c r="C312" i="13"/>
  <c r="L311" i="13"/>
  <c r="G311" i="13" s="1"/>
  <c r="K311" i="13"/>
  <c r="J311" i="13"/>
  <c r="H311" i="13"/>
  <c r="D311" i="13"/>
  <c r="C311" i="13"/>
  <c r="L310" i="13"/>
  <c r="G310" i="13" s="1"/>
  <c r="K310" i="13"/>
  <c r="J310" i="13"/>
  <c r="H310" i="13"/>
  <c r="D310" i="13"/>
  <c r="C310" i="13"/>
  <c r="L309" i="13"/>
  <c r="G309" i="13" s="1"/>
  <c r="K309" i="13"/>
  <c r="J309" i="13"/>
  <c r="H309" i="13"/>
  <c r="D309" i="13"/>
  <c r="C309" i="13"/>
  <c r="L308" i="13"/>
  <c r="G308" i="13" s="1"/>
  <c r="K308" i="13"/>
  <c r="J308" i="13"/>
  <c r="H308" i="13"/>
  <c r="D308" i="13"/>
  <c r="C308" i="13"/>
  <c r="L307" i="13"/>
  <c r="G307" i="13" s="1"/>
  <c r="K307" i="13"/>
  <c r="J307" i="13"/>
  <c r="H307" i="13"/>
  <c r="D307" i="13"/>
  <c r="C307" i="13"/>
  <c r="L306" i="13"/>
  <c r="G306" i="13" s="1"/>
  <c r="K306" i="13"/>
  <c r="J306" i="13"/>
  <c r="H306" i="13"/>
  <c r="D306" i="13"/>
  <c r="C306" i="13"/>
  <c r="L305" i="13"/>
  <c r="G305" i="13" s="1"/>
  <c r="J305" i="13"/>
  <c r="H305" i="13"/>
  <c r="L291" i="13"/>
  <c r="G291" i="13" s="1"/>
  <c r="K291" i="13"/>
  <c r="J291" i="13"/>
  <c r="H291" i="13"/>
  <c r="D291" i="13"/>
  <c r="C291" i="13"/>
  <c r="L290" i="13"/>
  <c r="G290" i="13" s="1"/>
  <c r="K290" i="13"/>
  <c r="J290" i="13"/>
  <c r="H290" i="13"/>
  <c r="D290" i="13"/>
  <c r="C290" i="13"/>
  <c r="L289" i="13"/>
  <c r="G289" i="13" s="1"/>
  <c r="K289" i="13"/>
  <c r="J289" i="13"/>
  <c r="H289" i="13"/>
  <c r="D289" i="13"/>
  <c r="C289" i="13"/>
  <c r="L288" i="13"/>
  <c r="G288" i="13" s="1"/>
  <c r="K288" i="13"/>
  <c r="J288" i="13"/>
  <c r="H288" i="13"/>
  <c r="D288" i="13"/>
  <c r="C288" i="13"/>
  <c r="L287" i="13"/>
  <c r="G287" i="13" s="1"/>
  <c r="K287" i="13"/>
  <c r="J287" i="13"/>
  <c r="H287" i="13"/>
  <c r="D287" i="13"/>
  <c r="C287" i="13"/>
  <c r="L286" i="13"/>
  <c r="G286" i="13" s="1"/>
  <c r="K286" i="13"/>
  <c r="J286" i="13"/>
  <c r="H286" i="13"/>
  <c r="D286" i="13"/>
  <c r="C286" i="13"/>
  <c r="L285" i="13"/>
  <c r="G285" i="13" s="1"/>
  <c r="K285" i="13"/>
  <c r="J285" i="13"/>
  <c r="H285" i="13"/>
  <c r="D285" i="13"/>
  <c r="C285" i="13"/>
  <c r="L284" i="13"/>
  <c r="G284" i="13" s="1"/>
  <c r="K284" i="13"/>
  <c r="J284" i="13"/>
  <c r="H284" i="13"/>
  <c r="D284" i="13"/>
  <c r="C284" i="13"/>
  <c r="L283" i="13"/>
  <c r="G283" i="13" s="1"/>
  <c r="K283" i="13"/>
  <c r="J283" i="13"/>
  <c r="H283" i="13"/>
  <c r="D283" i="13"/>
  <c r="C283" i="13"/>
  <c r="L282" i="13"/>
  <c r="G282" i="13" s="1"/>
  <c r="K282" i="13"/>
  <c r="J282" i="13"/>
  <c r="H282" i="13"/>
  <c r="D282" i="13"/>
  <c r="C282" i="13"/>
  <c r="L281" i="13"/>
  <c r="G281" i="13" s="1"/>
  <c r="K281" i="13"/>
  <c r="J281" i="13"/>
  <c r="H281" i="13"/>
  <c r="D281" i="13"/>
  <c r="C281" i="13"/>
  <c r="L280" i="13"/>
  <c r="G280" i="13" s="1"/>
  <c r="K280" i="13"/>
  <c r="J280" i="13"/>
  <c r="H280" i="13"/>
  <c r="D280" i="13"/>
  <c r="C280" i="13"/>
  <c r="L279" i="13"/>
  <c r="G279" i="13" s="1"/>
  <c r="K279" i="13"/>
  <c r="J279" i="13"/>
  <c r="H279" i="13"/>
  <c r="D279" i="13"/>
  <c r="C279" i="13"/>
  <c r="L278" i="13"/>
  <c r="G278" i="13" s="1"/>
  <c r="K278" i="13"/>
  <c r="J278" i="13"/>
  <c r="H278" i="13"/>
  <c r="D278" i="13"/>
  <c r="C278" i="13"/>
  <c r="L277" i="13"/>
  <c r="G277" i="13" s="1"/>
  <c r="K277" i="13"/>
  <c r="J277" i="13"/>
  <c r="H277" i="13"/>
  <c r="D277" i="13"/>
  <c r="C277" i="13"/>
  <c r="L276" i="13"/>
  <c r="G276" i="13" s="1"/>
  <c r="K276" i="13"/>
  <c r="J276" i="13"/>
  <c r="H276" i="13"/>
  <c r="D276" i="13"/>
  <c r="C276" i="13"/>
  <c r="L275" i="13"/>
  <c r="G275" i="13" s="1"/>
  <c r="K275" i="13"/>
  <c r="J275" i="13"/>
  <c r="H275" i="13"/>
  <c r="D275" i="13"/>
  <c r="C275" i="13"/>
  <c r="L274" i="13"/>
  <c r="G274" i="13" s="1"/>
  <c r="K274" i="13"/>
  <c r="J274" i="13"/>
  <c r="H274" i="13"/>
  <c r="D274" i="13"/>
  <c r="C274" i="13"/>
  <c r="L273" i="13"/>
  <c r="G273" i="13" s="1"/>
  <c r="K273" i="13"/>
  <c r="J273" i="13"/>
  <c r="H273" i="13"/>
  <c r="D273" i="13"/>
  <c r="C273" i="13"/>
  <c r="L272" i="13"/>
  <c r="G272" i="13" s="1"/>
  <c r="J272" i="13"/>
  <c r="H272" i="13"/>
  <c r="L258" i="13"/>
  <c r="G258" i="13" s="1"/>
  <c r="K258" i="13"/>
  <c r="J258" i="13"/>
  <c r="H258" i="13"/>
  <c r="D258" i="13"/>
  <c r="C258" i="13"/>
  <c r="L257" i="13"/>
  <c r="G257" i="13" s="1"/>
  <c r="K257" i="13"/>
  <c r="J257" i="13"/>
  <c r="H257" i="13"/>
  <c r="D257" i="13"/>
  <c r="C257" i="13"/>
  <c r="L256" i="13"/>
  <c r="G256" i="13" s="1"/>
  <c r="K256" i="13"/>
  <c r="J256" i="13"/>
  <c r="H256" i="13"/>
  <c r="D256" i="13"/>
  <c r="C256" i="13"/>
  <c r="L255" i="13"/>
  <c r="G255" i="13" s="1"/>
  <c r="K255" i="13"/>
  <c r="J255" i="13"/>
  <c r="H255" i="13"/>
  <c r="D255" i="13"/>
  <c r="C255" i="13"/>
  <c r="L254" i="13"/>
  <c r="G254" i="13" s="1"/>
  <c r="K254" i="13"/>
  <c r="J254" i="13"/>
  <c r="H254" i="13"/>
  <c r="D254" i="13"/>
  <c r="C254" i="13"/>
  <c r="L253" i="13"/>
  <c r="G253" i="13" s="1"/>
  <c r="K253" i="13"/>
  <c r="J253" i="13"/>
  <c r="H253" i="13"/>
  <c r="D253" i="13"/>
  <c r="C253" i="13"/>
  <c r="L252" i="13"/>
  <c r="G252" i="13" s="1"/>
  <c r="K252" i="13"/>
  <c r="J252" i="13"/>
  <c r="H252" i="13"/>
  <c r="D252" i="13"/>
  <c r="C252" i="13"/>
  <c r="L251" i="13"/>
  <c r="G251" i="13" s="1"/>
  <c r="K251" i="13"/>
  <c r="J251" i="13"/>
  <c r="H251" i="13"/>
  <c r="D251" i="13"/>
  <c r="C251" i="13"/>
  <c r="L250" i="13"/>
  <c r="G250" i="13" s="1"/>
  <c r="K250" i="13"/>
  <c r="J250" i="13"/>
  <c r="H250" i="13"/>
  <c r="D250" i="13"/>
  <c r="C250" i="13"/>
  <c r="L249" i="13"/>
  <c r="G249" i="13" s="1"/>
  <c r="K249" i="13"/>
  <c r="J249" i="13"/>
  <c r="H249" i="13"/>
  <c r="D249" i="13"/>
  <c r="C249" i="13"/>
  <c r="L248" i="13"/>
  <c r="G248" i="13" s="1"/>
  <c r="K248" i="13"/>
  <c r="J248" i="13"/>
  <c r="H248" i="13"/>
  <c r="D248" i="13"/>
  <c r="C248" i="13"/>
  <c r="L247" i="13"/>
  <c r="G247" i="13" s="1"/>
  <c r="K247" i="13"/>
  <c r="J247" i="13"/>
  <c r="H247" i="13"/>
  <c r="D247" i="13"/>
  <c r="C247" i="13"/>
  <c r="L246" i="13"/>
  <c r="G246" i="13" s="1"/>
  <c r="K246" i="13"/>
  <c r="J246" i="13"/>
  <c r="H246" i="13"/>
  <c r="D246" i="13"/>
  <c r="C246" i="13"/>
  <c r="L245" i="13"/>
  <c r="G245" i="13" s="1"/>
  <c r="K245" i="13"/>
  <c r="J245" i="13"/>
  <c r="H245" i="13"/>
  <c r="D245" i="13"/>
  <c r="C245" i="13"/>
  <c r="L244" i="13"/>
  <c r="G244" i="13" s="1"/>
  <c r="K244" i="13"/>
  <c r="J244" i="13"/>
  <c r="H244" i="13"/>
  <c r="D244" i="13"/>
  <c r="C244" i="13"/>
  <c r="L243" i="13"/>
  <c r="G243" i="13" s="1"/>
  <c r="K243" i="13"/>
  <c r="J243" i="13"/>
  <c r="H243" i="13"/>
  <c r="D243" i="13"/>
  <c r="C243" i="13"/>
  <c r="L242" i="13"/>
  <c r="G242" i="13" s="1"/>
  <c r="K242" i="13"/>
  <c r="J242" i="13"/>
  <c r="H242" i="13"/>
  <c r="D242" i="13"/>
  <c r="C242" i="13"/>
  <c r="L241" i="13"/>
  <c r="G241" i="13" s="1"/>
  <c r="K241" i="13"/>
  <c r="J241" i="13"/>
  <c r="H241" i="13"/>
  <c r="D241" i="13"/>
  <c r="C241" i="13"/>
  <c r="L240" i="13"/>
  <c r="G240" i="13" s="1"/>
  <c r="K240" i="13"/>
  <c r="J240" i="13"/>
  <c r="H240" i="13"/>
  <c r="D240" i="13"/>
  <c r="C240" i="13"/>
  <c r="L239" i="13"/>
  <c r="G239" i="13" s="1"/>
  <c r="K239" i="13" s="1"/>
  <c r="J239" i="13"/>
  <c r="H239" i="13"/>
  <c r="L225" i="13"/>
  <c r="G225" i="13" s="1"/>
  <c r="K225" i="13"/>
  <c r="J225" i="13"/>
  <c r="H225" i="13"/>
  <c r="D225" i="13"/>
  <c r="C225" i="13"/>
  <c r="L224" i="13"/>
  <c r="G224" i="13" s="1"/>
  <c r="K224" i="13"/>
  <c r="J224" i="13"/>
  <c r="H224" i="13"/>
  <c r="D224" i="13"/>
  <c r="C224" i="13"/>
  <c r="L223" i="13"/>
  <c r="G223" i="13" s="1"/>
  <c r="K223" i="13"/>
  <c r="J223" i="13"/>
  <c r="H223" i="13"/>
  <c r="D223" i="13"/>
  <c r="C223" i="13"/>
  <c r="L222" i="13"/>
  <c r="G222" i="13" s="1"/>
  <c r="K222" i="13"/>
  <c r="J222" i="13"/>
  <c r="H222" i="13"/>
  <c r="D222" i="13"/>
  <c r="C222" i="13"/>
  <c r="L221" i="13"/>
  <c r="G221" i="13" s="1"/>
  <c r="K221" i="13"/>
  <c r="J221" i="13"/>
  <c r="H221" i="13"/>
  <c r="D221" i="13"/>
  <c r="C221" i="13"/>
  <c r="L220" i="13"/>
  <c r="G220" i="13" s="1"/>
  <c r="K220" i="13"/>
  <c r="J220" i="13"/>
  <c r="H220" i="13"/>
  <c r="D220" i="13"/>
  <c r="C220" i="13"/>
  <c r="L219" i="13"/>
  <c r="G219" i="13" s="1"/>
  <c r="K219" i="13"/>
  <c r="J219" i="13"/>
  <c r="H219" i="13"/>
  <c r="D219" i="13"/>
  <c r="C219" i="13"/>
  <c r="L218" i="13"/>
  <c r="G218" i="13" s="1"/>
  <c r="K218" i="13"/>
  <c r="J218" i="13"/>
  <c r="H218" i="13"/>
  <c r="D218" i="13"/>
  <c r="C218" i="13"/>
  <c r="L217" i="13"/>
  <c r="G217" i="13" s="1"/>
  <c r="K217" i="13"/>
  <c r="J217" i="13"/>
  <c r="H217" i="13"/>
  <c r="D217" i="13"/>
  <c r="C217" i="13"/>
  <c r="L216" i="13"/>
  <c r="G216" i="13" s="1"/>
  <c r="K216" i="13"/>
  <c r="J216" i="13"/>
  <c r="H216" i="13"/>
  <c r="D216" i="13"/>
  <c r="C216" i="13"/>
  <c r="L215" i="13"/>
  <c r="G215" i="13" s="1"/>
  <c r="K215" i="13"/>
  <c r="J215" i="13"/>
  <c r="H215" i="13"/>
  <c r="D215" i="13"/>
  <c r="C215" i="13"/>
  <c r="L214" i="13"/>
  <c r="G214" i="13" s="1"/>
  <c r="K214" i="13"/>
  <c r="J214" i="13"/>
  <c r="H214" i="13"/>
  <c r="D214" i="13"/>
  <c r="C214" i="13"/>
  <c r="L213" i="13"/>
  <c r="G213" i="13" s="1"/>
  <c r="K213" i="13"/>
  <c r="J213" i="13"/>
  <c r="H213" i="13"/>
  <c r="D213" i="13"/>
  <c r="C213" i="13"/>
  <c r="L212" i="13"/>
  <c r="G212" i="13" s="1"/>
  <c r="K212" i="13"/>
  <c r="J212" i="13"/>
  <c r="H212" i="13"/>
  <c r="D212" i="13"/>
  <c r="C212" i="13"/>
  <c r="L211" i="13"/>
  <c r="G211" i="13" s="1"/>
  <c r="K211" i="13"/>
  <c r="J211" i="13"/>
  <c r="H211" i="13"/>
  <c r="D211" i="13"/>
  <c r="C211" i="13"/>
  <c r="L210" i="13"/>
  <c r="G210" i="13" s="1"/>
  <c r="K210" i="13"/>
  <c r="J210" i="13"/>
  <c r="H210" i="13"/>
  <c r="D210" i="13"/>
  <c r="C210" i="13"/>
  <c r="L209" i="13"/>
  <c r="G209" i="13" s="1"/>
  <c r="K209" i="13"/>
  <c r="J209" i="13"/>
  <c r="H209" i="13"/>
  <c r="D209" i="13"/>
  <c r="C209" i="13"/>
  <c r="L208" i="13"/>
  <c r="G208" i="13" s="1"/>
  <c r="K208" i="13"/>
  <c r="J208" i="13"/>
  <c r="H208" i="13"/>
  <c r="D208" i="13"/>
  <c r="C208" i="13"/>
  <c r="L207" i="13"/>
  <c r="G207" i="13" s="1"/>
  <c r="K207" i="13"/>
  <c r="J207" i="13"/>
  <c r="H207" i="13"/>
  <c r="D207" i="13"/>
  <c r="C207" i="13"/>
  <c r="L206" i="13"/>
  <c r="G206" i="13" s="1"/>
  <c r="J206" i="13"/>
  <c r="H206" i="13"/>
  <c r="L192" i="13"/>
  <c r="G192" i="13" s="1"/>
  <c r="K192" i="13"/>
  <c r="J192" i="13"/>
  <c r="H192" i="13"/>
  <c r="D192" i="13"/>
  <c r="C192" i="13"/>
  <c r="L191" i="13"/>
  <c r="G191" i="13" s="1"/>
  <c r="K191" i="13"/>
  <c r="J191" i="13"/>
  <c r="H191" i="13"/>
  <c r="D191" i="13"/>
  <c r="C191" i="13"/>
  <c r="L190" i="13"/>
  <c r="G190" i="13" s="1"/>
  <c r="K190" i="13"/>
  <c r="J190" i="13"/>
  <c r="H190" i="13"/>
  <c r="D190" i="13"/>
  <c r="C190" i="13"/>
  <c r="L189" i="13"/>
  <c r="G189" i="13" s="1"/>
  <c r="K189" i="13"/>
  <c r="J189" i="13"/>
  <c r="H189" i="13"/>
  <c r="D189" i="13"/>
  <c r="C189" i="13"/>
  <c r="L188" i="13"/>
  <c r="G188" i="13" s="1"/>
  <c r="K188" i="13"/>
  <c r="J188" i="13"/>
  <c r="H188" i="13"/>
  <c r="D188" i="13"/>
  <c r="C188" i="13"/>
  <c r="L187" i="13"/>
  <c r="G187" i="13" s="1"/>
  <c r="K187" i="13"/>
  <c r="J187" i="13"/>
  <c r="H187" i="13"/>
  <c r="D187" i="13"/>
  <c r="C187" i="13"/>
  <c r="L186" i="13"/>
  <c r="G186" i="13" s="1"/>
  <c r="K186" i="13"/>
  <c r="J186" i="13"/>
  <c r="H186" i="13"/>
  <c r="D186" i="13"/>
  <c r="C186" i="13"/>
  <c r="L185" i="13"/>
  <c r="G185" i="13" s="1"/>
  <c r="K185" i="13"/>
  <c r="J185" i="13"/>
  <c r="H185" i="13"/>
  <c r="D185" i="13"/>
  <c r="C185" i="13"/>
  <c r="L184" i="13"/>
  <c r="G184" i="13" s="1"/>
  <c r="K184" i="13"/>
  <c r="J184" i="13"/>
  <c r="H184" i="13"/>
  <c r="D184" i="13"/>
  <c r="C184" i="13"/>
  <c r="L183" i="13"/>
  <c r="G183" i="13" s="1"/>
  <c r="K183" i="13"/>
  <c r="J183" i="13"/>
  <c r="H183" i="13"/>
  <c r="D183" i="13"/>
  <c r="C183" i="13"/>
  <c r="L182" i="13"/>
  <c r="G182" i="13" s="1"/>
  <c r="K182" i="13"/>
  <c r="J182" i="13"/>
  <c r="H182" i="13"/>
  <c r="D182" i="13"/>
  <c r="C182" i="13"/>
  <c r="L181" i="13"/>
  <c r="G181" i="13" s="1"/>
  <c r="K181" i="13"/>
  <c r="J181" i="13"/>
  <c r="H181" i="13"/>
  <c r="D181" i="13"/>
  <c r="C181" i="13"/>
  <c r="L180" i="13"/>
  <c r="G180" i="13" s="1"/>
  <c r="K180" i="13"/>
  <c r="J180" i="13"/>
  <c r="H180" i="13"/>
  <c r="D180" i="13"/>
  <c r="C180" i="13"/>
  <c r="L179" i="13"/>
  <c r="G179" i="13" s="1"/>
  <c r="K179" i="13"/>
  <c r="J179" i="13"/>
  <c r="H179" i="13"/>
  <c r="D179" i="13"/>
  <c r="C179" i="13"/>
  <c r="L178" i="13"/>
  <c r="G178" i="13" s="1"/>
  <c r="K178" i="13"/>
  <c r="J178" i="13"/>
  <c r="H178" i="13"/>
  <c r="D178" i="13"/>
  <c r="C178" i="13"/>
  <c r="L177" i="13"/>
  <c r="G177" i="13" s="1"/>
  <c r="K177" i="13"/>
  <c r="J177" i="13"/>
  <c r="H177" i="13"/>
  <c r="D177" i="13"/>
  <c r="C177" i="13"/>
  <c r="L176" i="13"/>
  <c r="G176" i="13" s="1"/>
  <c r="K176" i="13"/>
  <c r="J176" i="13"/>
  <c r="H176" i="13"/>
  <c r="D176" i="13"/>
  <c r="C176" i="13"/>
  <c r="L175" i="13"/>
  <c r="G175" i="13" s="1"/>
  <c r="K175" i="13"/>
  <c r="J175" i="13"/>
  <c r="H175" i="13"/>
  <c r="D175" i="13"/>
  <c r="C175" i="13"/>
  <c r="L174" i="13"/>
  <c r="G174" i="13" s="1"/>
  <c r="K174" i="13"/>
  <c r="J174" i="13"/>
  <c r="H174" i="13"/>
  <c r="D174" i="13"/>
  <c r="C174" i="13"/>
  <c r="L173" i="13"/>
  <c r="G173" i="13" s="1"/>
  <c r="J173" i="13"/>
  <c r="H173" i="13"/>
  <c r="L159" i="13"/>
  <c r="G159" i="13" s="1"/>
  <c r="K159" i="13"/>
  <c r="J159" i="13"/>
  <c r="H159" i="13"/>
  <c r="D159" i="13"/>
  <c r="C159" i="13"/>
  <c r="L158" i="13"/>
  <c r="G158" i="13" s="1"/>
  <c r="K158" i="13"/>
  <c r="J158" i="13"/>
  <c r="H158" i="13"/>
  <c r="D158" i="13"/>
  <c r="C158" i="13"/>
  <c r="L157" i="13"/>
  <c r="G157" i="13" s="1"/>
  <c r="K157" i="13"/>
  <c r="J157" i="13"/>
  <c r="H157" i="13"/>
  <c r="D157" i="13"/>
  <c r="C157" i="13"/>
  <c r="L156" i="13"/>
  <c r="G156" i="13" s="1"/>
  <c r="K156" i="13"/>
  <c r="J156" i="13"/>
  <c r="H156" i="13"/>
  <c r="D156" i="13"/>
  <c r="C156" i="13"/>
  <c r="L155" i="13"/>
  <c r="G155" i="13" s="1"/>
  <c r="K155" i="13"/>
  <c r="J155" i="13"/>
  <c r="H155" i="13"/>
  <c r="D155" i="13"/>
  <c r="C155" i="13"/>
  <c r="L154" i="13"/>
  <c r="G154" i="13" s="1"/>
  <c r="K154" i="13"/>
  <c r="J154" i="13"/>
  <c r="H154" i="13"/>
  <c r="D154" i="13"/>
  <c r="C154" i="13"/>
  <c r="L153" i="13"/>
  <c r="G153" i="13" s="1"/>
  <c r="K153" i="13"/>
  <c r="J153" i="13"/>
  <c r="H153" i="13"/>
  <c r="D153" i="13"/>
  <c r="C153" i="13"/>
  <c r="L152" i="13"/>
  <c r="G152" i="13" s="1"/>
  <c r="K152" i="13"/>
  <c r="J152" i="13"/>
  <c r="H152" i="13"/>
  <c r="D152" i="13"/>
  <c r="C152" i="13"/>
  <c r="L151" i="13"/>
  <c r="G151" i="13" s="1"/>
  <c r="K151" i="13"/>
  <c r="J151" i="13"/>
  <c r="H151" i="13"/>
  <c r="D151" i="13"/>
  <c r="C151" i="13"/>
  <c r="L150" i="13"/>
  <c r="G150" i="13" s="1"/>
  <c r="K150" i="13"/>
  <c r="J150" i="13"/>
  <c r="H150" i="13"/>
  <c r="D150" i="13"/>
  <c r="C150" i="13"/>
  <c r="L149" i="13"/>
  <c r="G149" i="13" s="1"/>
  <c r="K149" i="13"/>
  <c r="J149" i="13"/>
  <c r="H149" i="13"/>
  <c r="D149" i="13"/>
  <c r="C149" i="13"/>
  <c r="L148" i="13"/>
  <c r="G148" i="13" s="1"/>
  <c r="K148" i="13"/>
  <c r="J148" i="13"/>
  <c r="H148" i="13"/>
  <c r="D148" i="13"/>
  <c r="C148" i="13"/>
  <c r="L147" i="13"/>
  <c r="G147" i="13" s="1"/>
  <c r="K147" i="13"/>
  <c r="J147" i="13"/>
  <c r="H147" i="13"/>
  <c r="D147" i="13"/>
  <c r="C147" i="13"/>
  <c r="L146" i="13"/>
  <c r="G146" i="13" s="1"/>
  <c r="K146" i="13"/>
  <c r="J146" i="13"/>
  <c r="H146" i="13"/>
  <c r="D146" i="13"/>
  <c r="C146" i="13"/>
  <c r="L145" i="13"/>
  <c r="G145" i="13" s="1"/>
  <c r="K145" i="13"/>
  <c r="J145" i="13"/>
  <c r="H145" i="13"/>
  <c r="D145" i="13"/>
  <c r="C145" i="13"/>
  <c r="L144" i="13"/>
  <c r="G144" i="13" s="1"/>
  <c r="K144" i="13"/>
  <c r="J144" i="13"/>
  <c r="H144" i="13"/>
  <c r="D144" i="13"/>
  <c r="C144" i="13"/>
  <c r="L143" i="13"/>
  <c r="G143" i="13" s="1"/>
  <c r="K143" i="13"/>
  <c r="J143" i="13"/>
  <c r="H143" i="13"/>
  <c r="D143" i="13"/>
  <c r="C143" i="13"/>
  <c r="L142" i="13"/>
  <c r="G142" i="13" s="1"/>
  <c r="K142" i="13"/>
  <c r="J142" i="13"/>
  <c r="H142" i="13"/>
  <c r="D142" i="13"/>
  <c r="C142" i="13"/>
  <c r="L141" i="13"/>
  <c r="G141" i="13" s="1"/>
  <c r="K141" i="13"/>
  <c r="J141" i="13"/>
  <c r="H141" i="13"/>
  <c r="D141" i="13"/>
  <c r="C141" i="13"/>
  <c r="L140" i="13"/>
  <c r="G140" i="13" s="1"/>
  <c r="J140" i="13"/>
  <c r="H140" i="13"/>
  <c r="L126" i="13"/>
  <c r="G126" i="13" s="1"/>
  <c r="K126" i="13"/>
  <c r="J126" i="13"/>
  <c r="H126" i="13"/>
  <c r="D126" i="13"/>
  <c r="C126" i="13"/>
  <c r="L125" i="13"/>
  <c r="G125" i="13" s="1"/>
  <c r="K125" i="13"/>
  <c r="J125" i="13"/>
  <c r="H125" i="13"/>
  <c r="D125" i="13"/>
  <c r="C125" i="13"/>
  <c r="L124" i="13"/>
  <c r="G124" i="13" s="1"/>
  <c r="K124" i="13"/>
  <c r="J124" i="13"/>
  <c r="H124" i="13"/>
  <c r="D124" i="13"/>
  <c r="C124" i="13"/>
  <c r="L123" i="13"/>
  <c r="G123" i="13" s="1"/>
  <c r="K123" i="13"/>
  <c r="J123" i="13"/>
  <c r="H123" i="13"/>
  <c r="D123" i="13"/>
  <c r="C123" i="13"/>
  <c r="L122" i="13"/>
  <c r="G122" i="13" s="1"/>
  <c r="K122" i="13"/>
  <c r="J122" i="13"/>
  <c r="H122" i="13"/>
  <c r="D122" i="13"/>
  <c r="C122" i="13"/>
  <c r="L121" i="13"/>
  <c r="G121" i="13" s="1"/>
  <c r="K121" i="13"/>
  <c r="J121" i="13"/>
  <c r="H121" i="13"/>
  <c r="D121" i="13"/>
  <c r="C121" i="13"/>
  <c r="L120" i="13"/>
  <c r="G120" i="13" s="1"/>
  <c r="K120" i="13"/>
  <c r="J120" i="13"/>
  <c r="H120" i="13"/>
  <c r="D120" i="13"/>
  <c r="C120" i="13"/>
  <c r="L119" i="13"/>
  <c r="G119" i="13" s="1"/>
  <c r="K119" i="13"/>
  <c r="J119" i="13"/>
  <c r="H119" i="13"/>
  <c r="D119" i="13"/>
  <c r="C119" i="13"/>
  <c r="L118" i="13"/>
  <c r="G118" i="13" s="1"/>
  <c r="K118" i="13"/>
  <c r="J118" i="13"/>
  <c r="H118" i="13"/>
  <c r="D118" i="13"/>
  <c r="C118" i="13"/>
  <c r="L117" i="13"/>
  <c r="G117" i="13" s="1"/>
  <c r="K117" i="13"/>
  <c r="J117" i="13"/>
  <c r="H117" i="13"/>
  <c r="D117" i="13"/>
  <c r="C117" i="13"/>
  <c r="L116" i="13"/>
  <c r="G116" i="13" s="1"/>
  <c r="K116" i="13"/>
  <c r="J116" i="13"/>
  <c r="H116" i="13"/>
  <c r="D116" i="13"/>
  <c r="C116" i="13"/>
  <c r="L115" i="13"/>
  <c r="G115" i="13" s="1"/>
  <c r="K115" i="13"/>
  <c r="J115" i="13"/>
  <c r="H115" i="13"/>
  <c r="D115" i="13"/>
  <c r="C115" i="13"/>
  <c r="L114" i="13"/>
  <c r="G114" i="13" s="1"/>
  <c r="K114" i="13"/>
  <c r="J114" i="13"/>
  <c r="H114" i="13"/>
  <c r="D114" i="13"/>
  <c r="C114" i="13"/>
  <c r="L113" i="13"/>
  <c r="G113" i="13" s="1"/>
  <c r="K113" i="13"/>
  <c r="J113" i="13"/>
  <c r="H113" i="13"/>
  <c r="D113" i="13"/>
  <c r="C113" i="13"/>
  <c r="L112" i="13"/>
  <c r="G112" i="13" s="1"/>
  <c r="K112" i="13"/>
  <c r="J112" i="13"/>
  <c r="H112" i="13"/>
  <c r="D112" i="13"/>
  <c r="C112" i="13"/>
  <c r="L111" i="13"/>
  <c r="G111" i="13" s="1"/>
  <c r="K111" i="13"/>
  <c r="J111" i="13"/>
  <c r="H111" i="13"/>
  <c r="D111" i="13"/>
  <c r="C111" i="13"/>
  <c r="L110" i="13"/>
  <c r="G110" i="13" s="1"/>
  <c r="K110" i="13"/>
  <c r="J110" i="13"/>
  <c r="H110" i="13"/>
  <c r="D110" i="13"/>
  <c r="C110" i="13"/>
  <c r="L109" i="13"/>
  <c r="G109" i="13" s="1"/>
  <c r="K109" i="13"/>
  <c r="J109" i="13"/>
  <c r="H109" i="13"/>
  <c r="D109" i="13"/>
  <c r="C109" i="13"/>
  <c r="L108" i="13"/>
  <c r="G108" i="13" s="1"/>
  <c r="K108" i="13"/>
  <c r="J108" i="13"/>
  <c r="H108" i="13"/>
  <c r="D108" i="13"/>
  <c r="C108" i="13"/>
  <c r="L107" i="13"/>
  <c r="G107" i="13" s="1"/>
  <c r="J107" i="13"/>
  <c r="H107" i="13"/>
  <c r="L93" i="13"/>
  <c r="G93" i="13" s="1"/>
  <c r="K93" i="13"/>
  <c r="J93" i="13"/>
  <c r="H93" i="13"/>
  <c r="D93" i="13"/>
  <c r="C93" i="13"/>
  <c r="L92" i="13"/>
  <c r="G92" i="13" s="1"/>
  <c r="K92" i="13"/>
  <c r="J92" i="13"/>
  <c r="H92" i="13"/>
  <c r="D92" i="13"/>
  <c r="C92" i="13"/>
  <c r="L91" i="13"/>
  <c r="G91" i="13" s="1"/>
  <c r="K91" i="13"/>
  <c r="J91" i="13"/>
  <c r="H91" i="13"/>
  <c r="D91" i="13"/>
  <c r="C91" i="13"/>
  <c r="L90" i="13"/>
  <c r="G90" i="13" s="1"/>
  <c r="K90" i="13"/>
  <c r="J90" i="13"/>
  <c r="H90" i="13"/>
  <c r="D90" i="13"/>
  <c r="C90" i="13"/>
  <c r="L89" i="13"/>
  <c r="G89" i="13" s="1"/>
  <c r="K89" i="13"/>
  <c r="J89" i="13"/>
  <c r="H89" i="13"/>
  <c r="D89" i="13"/>
  <c r="C89" i="13"/>
  <c r="L88" i="13"/>
  <c r="G88" i="13" s="1"/>
  <c r="K88" i="13"/>
  <c r="J88" i="13"/>
  <c r="H88" i="13"/>
  <c r="D88" i="13"/>
  <c r="C88" i="13"/>
  <c r="L87" i="13"/>
  <c r="G87" i="13" s="1"/>
  <c r="K87" i="13"/>
  <c r="J87" i="13"/>
  <c r="H87" i="13"/>
  <c r="D87" i="13"/>
  <c r="C87" i="13"/>
  <c r="L86" i="13"/>
  <c r="G86" i="13" s="1"/>
  <c r="K86" i="13"/>
  <c r="J86" i="13"/>
  <c r="H86" i="13"/>
  <c r="D86" i="13"/>
  <c r="C86" i="13"/>
  <c r="L85" i="13"/>
  <c r="G85" i="13" s="1"/>
  <c r="K85" i="13"/>
  <c r="J85" i="13"/>
  <c r="H85" i="13"/>
  <c r="D85" i="13"/>
  <c r="C85" i="13"/>
  <c r="L84" i="13"/>
  <c r="G84" i="13" s="1"/>
  <c r="K84" i="13"/>
  <c r="J84" i="13"/>
  <c r="H84" i="13"/>
  <c r="D84" i="13"/>
  <c r="C84" i="13"/>
  <c r="L83" i="13"/>
  <c r="G83" i="13" s="1"/>
  <c r="K83" i="13"/>
  <c r="J83" i="13"/>
  <c r="H83" i="13"/>
  <c r="D83" i="13"/>
  <c r="C83" i="13"/>
  <c r="L82" i="13"/>
  <c r="G82" i="13" s="1"/>
  <c r="K82" i="13"/>
  <c r="J82" i="13"/>
  <c r="H82" i="13"/>
  <c r="D82" i="13"/>
  <c r="C82" i="13"/>
  <c r="L81" i="13"/>
  <c r="G81" i="13" s="1"/>
  <c r="K81" i="13"/>
  <c r="J81" i="13"/>
  <c r="H81" i="13"/>
  <c r="D81" i="13"/>
  <c r="C81" i="13"/>
  <c r="L80" i="13"/>
  <c r="G80" i="13" s="1"/>
  <c r="K80" i="13"/>
  <c r="J80" i="13"/>
  <c r="H80" i="13"/>
  <c r="D80" i="13"/>
  <c r="C80" i="13"/>
  <c r="L79" i="13"/>
  <c r="G79" i="13" s="1"/>
  <c r="K79" i="13"/>
  <c r="J79" i="13"/>
  <c r="H79" i="13"/>
  <c r="D79" i="13"/>
  <c r="C79" i="13"/>
  <c r="L78" i="13"/>
  <c r="G78" i="13" s="1"/>
  <c r="K78" i="13"/>
  <c r="J78" i="13"/>
  <c r="H78" i="13"/>
  <c r="D78" i="13"/>
  <c r="C78" i="13"/>
  <c r="L77" i="13"/>
  <c r="G77" i="13" s="1"/>
  <c r="K77" i="13"/>
  <c r="J77" i="13"/>
  <c r="H77" i="13"/>
  <c r="D77" i="13"/>
  <c r="C77" i="13"/>
  <c r="L76" i="13"/>
  <c r="G76" i="13" s="1"/>
  <c r="K76" i="13"/>
  <c r="J76" i="13"/>
  <c r="H76" i="13"/>
  <c r="D76" i="13"/>
  <c r="C76" i="13"/>
  <c r="L75" i="13"/>
  <c r="G75" i="13" s="1"/>
  <c r="K75" i="13"/>
  <c r="J75" i="13"/>
  <c r="H75" i="13"/>
  <c r="D75" i="13"/>
  <c r="C75" i="13"/>
  <c r="L74" i="13"/>
  <c r="G74" i="13" s="1"/>
  <c r="J74" i="13"/>
  <c r="H74" i="13"/>
  <c r="H42" i="13"/>
  <c r="H43" i="13"/>
  <c r="H44" i="13"/>
  <c r="H45" i="13"/>
  <c r="H46" i="13"/>
  <c r="H47" i="13"/>
  <c r="H48" i="13"/>
  <c r="H49" i="13"/>
  <c r="H50" i="13"/>
  <c r="H51" i="13"/>
  <c r="H52" i="13"/>
  <c r="H53" i="13"/>
  <c r="H54" i="13"/>
  <c r="H55" i="13"/>
  <c r="H56" i="13"/>
  <c r="H57" i="13"/>
  <c r="H58" i="13"/>
  <c r="H59" i="13"/>
  <c r="H60" i="13"/>
  <c r="H10" i="13"/>
  <c r="H11" i="13"/>
  <c r="H12" i="13"/>
  <c r="H13" i="13"/>
  <c r="H14" i="13"/>
  <c r="H15" i="13"/>
  <c r="H16" i="13"/>
  <c r="H17" i="13"/>
  <c r="H18" i="13"/>
  <c r="H19" i="13"/>
  <c r="H20" i="13"/>
  <c r="H21" i="13"/>
  <c r="H22" i="13"/>
  <c r="H23" i="13"/>
  <c r="H24" i="13"/>
  <c r="H25" i="13"/>
  <c r="H26" i="13"/>
  <c r="H27" i="13"/>
  <c r="L60" i="13"/>
  <c r="G60" i="13" s="1"/>
  <c r="J60" i="13"/>
  <c r="L59" i="13"/>
  <c r="G59" i="13" s="1"/>
  <c r="K59" i="13"/>
  <c r="J59" i="13"/>
  <c r="D59" i="13"/>
  <c r="C59" i="13"/>
  <c r="L58" i="13"/>
  <c r="G58" i="13" s="1"/>
  <c r="K58" i="13"/>
  <c r="J58" i="13"/>
  <c r="D58" i="13"/>
  <c r="C58" i="13"/>
  <c r="L57" i="13"/>
  <c r="G57" i="13" s="1"/>
  <c r="K57" i="13"/>
  <c r="J57" i="13"/>
  <c r="D57" i="13"/>
  <c r="C57" i="13"/>
  <c r="L56" i="13"/>
  <c r="G56" i="13" s="1"/>
  <c r="K56" i="13"/>
  <c r="J56" i="13"/>
  <c r="D56" i="13"/>
  <c r="C56" i="13"/>
  <c r="L55" i="13"/>
  <c r="G55" i="13" s="1"/>
  <c r="K55" i="13"/>
  <c r="J55" i="13"/>
  <c r="D55" i="13"/>
  <c r="C55" i="13"/>
  <c r="L54" i="13"/>
  <c r="G54" i="13" s="1"/>
  <c r="K54" i="13"/>
  <c r="J54" i="13"/>
  <c r="D54" i="13"/>
  <c r="C54" i="13"/>
  <c r="L53" i="13"/>
  <c r="G53" i="13" s="1"/>
  <c r="K53" i="13"/>
  <c r="J53" i="13"/>
  <c r="D53" i="13"/>
  <c r="C53" i="13"/>
  <c r="L52" i="13"/>
  <c r="G52" i="13" s="1"/>
  <c r="K52" i="13"/>
  <c r="J52" i="13"/>
  <c r="D52" i="13"/>
  <c r="C52" i="13"/>
  <c r="L51" i="13"/>
  <c r="G51" i="13" s="1"/>
  <c r="K51" i="13"/>
  <c r="J51" i="13"/>
  <c r="D51" i="13"/>
  <c r="C51" i="13"/>
  <c r="L50" i="13"/>
  <c r="G50" i="13" s="1"/>
  <c r="K50" i="13"/>
  <c r="J50" i="13"/>
  <c r="D50" i="13"/>
  <c r="C50" i="13"/>
  <c r="L49" i="13"/>
  <c r="G49" i="13" s="1"/>
  <c r="K49" i="13"/>
  <c r="J49" i="13"/>
  <c r="D49" i="13"/>
  <c r="C49" i="13"/>
  <c r="L48" i="13"/>
  <c r="G48" i="13" s="1"/>
  <c r="K48" i="13"/>
  <c r="J48" i="13"/>
  <c r="D48" i="13"/>
  <c r="C48" i="13"/>
  <c r="L47" i="13"/>
  <c r="G47" i="13" s="1"/>
  <c r="K47" i="13"/>
  <c r="J47" i="13"/>
  <c r="D47" i="13"/>
  <c r="C47" i="13"/>
  <c r="L46" i="13"/>
  <c r="G46" i="13" s="1"/>
  <c r="J46" i="13"/>
  <c r="L45" i="13"/>
  <c r="G45" i="13" s="1"/>
  <c r="K45" i="13"/>
  <c r="J45" i="13"/>
  <c r="D45" i="13"/>
  <c r="C45" i="13"/>
  <c r="L44" i="13"/>
  <c r="G44" i="13" s="1"/>
  <c r="K44" i="13"/>
  <c r="J44" i="13"/>
  <c r="D44" i="13"/>
  <c r="C44" i="13"/>
  <c r="L43" i="13"/>
  <c r="G43" i="13" s="1"/>
  <c r="K43" i="13"/>
  <c r="J43" i="13"/>
  <c r="D43" i="13"/>
  <c r="C43" i="13"/>
  <c r="L42" i="13"/>
  <c r="G42" i="13" s="1"/>
  <c r="K42" i="13"/>
  <c r="J42" i="13"/>
  <c r="D42" i="13"/>
  <c r="C42" i="13"/>
  <c r="L41" i="13"/>
  <c r="G41" i="13" s="1"/>
  <c r="J41" i="13"/>
  <c r="C305" i="13"/>
  <c r="D305" i="13"/>
  <c r="D272" i="13"/>
  <c r="C272" i="13"/>
  <c r="D239" i="13"/>
  <c r="C239" i="13"/>
  <c r="D206" i="13"/>
  <c r="C206" i="13"/>
  <c r="D173" i="13"/>
  <c r="C173" i="13"/>
  <c r="D140" i="13"/>
  <c r="C140" i="13"/>
  <c r="D107" i="13"/>
  <c r="D74" i="13"/>
  <c r="C74" i="13"/>
  <c r="C60" i="13"/>
  <c r="D46" i="13"/>
  <c r="C46" i="13"/>
  <c r="D41" i="13"/>
  <c r="D60" i="13"/>
  <c r="C41" i="13"/>
  <c r="M274" i="13" l="1"/>
  <c r="M257" i="13"/>
  <c r="M282" i="13"/>
  <c r="M76" i="13"/>
  <c r="M86" i="13"/>
  <c r="M152" i="13"/>
  <c r="M189" i="13"/>
  <c r="M59" i="13"/>
  <c r="M79" i="13"/>
  <c r="M158" i="13"/>
  <c r="M177" i="13"/>
  <c r="M216" i="13"/>
  <c r="M224" i="13"/>
  <c r="M290" i="13"/>
  <c r="M309" i="13"/>
  <c r="M317" i="13"/>
  <c r="M51" i="13"/>
  <c r="M54" i="13"/>
  <c r="M92" i="13"/>
  <c r="M142" i="13"/>
  <c r="M145" i="13"/>
  <c r="M208" i="13"/>
  <c r="M241" i="13"/>
  <c r="M249" i="13"/>
  <c r="M75" i="13"/>
  <c r="M82" i="13"/>
  <c r="M91" i="13"/>
  <c r="M108" i="13"/>
  <c r="M119" i="13"/>
  <c r="M124" i="13"/>
  <c r="M141" i="13"/>
  <c r="M157" i="13"/>
  <c r="M181" i="13"/>
  <c r="M191" i="13"/>
  <c r="M210" i="13"/>
  <c r="M218" i="13"/>
  <c r="M243" i="13"/>
  <c r="M276" i="13"/>
  <c r="M311" i="13"/>
  <c r="M319" i="13"/>
  <c r="M55" i="13"/>
  <c r="M58" i="13"/>
  <c r="M78" i="13"/>
  <c r="M84" i="13"/>
  <c r="M87" i="13"/>
  <c r="M144" i="13"/>
  <c r="M150" i="13"/>
  <c r="M153" i="13"/>
  <c r="M185" i="13"/>
  <c r="M212" i="13"/>
  <c r="M220" i="13"/>
  <c r="M245" i="13"/>
  <c r="M253" i="13"/>
  <c r="M278" i="13"/>
  <c r="M286" i="13"/>
  <c r="M313" i="13"/>
  <c r="M321" i="13"/>
  <c r="M88" i="13"/>
  <c r="M111" i="13"/>
  <c r="M116" i="13"/>
  <c r="M148" i="13"/>
  <c r="M154" i="13"/>
  <c r="M251" i="13"/>
  <c r="M284" i="13"/>
  <c r="M50" i="13"/>
  <c r="M47" i="13"/>
  <c r="M80" i="13"/>
  <c r="M83" i="13"/>
  <c r="M90" i="13"/>
  <c r="M112" i="13"/>
  <c r="M115" i="13"/>
  <c r="M120" i="13"/>
  <c r="M123" i="13"/>
  <c r="M146" i="13"/>
  <c r="M149" i="13"/>
  <c r="M156" i="13"/>
  <c r="M214" i="13"/>
  <c r="M222" i="13"/>
  <c r="M247" i="13"/>
  <c r="M255" i="13"/>
  <c r="M280" i="13"/>
  <c r="M288" i="13"/>
  <c r="M307" i="13"/>
  <c r="M315" i="13"/>
  <c r="M323" i="13"/>
  <c r="G127" i="13"/>
  <c r="M179" i="13"/>
  <c r="M209" i="13"/>
  <c r="M217" i="13"/>
  <c r="M182" i="13"/>
  <c r="M187" i="13"/>
  <c r="M192" i="13"/>
  <c r="M225" i="13"/>
  <c r="G226" i="13"/>
  <c r="G292" i="13"/>
  <c r="I181" i="13"/>
  <c r="I243" i="13"/>
  <c r="I247" i="13"/>
  <c r="I251" i="13"/>
  <c r="I255" i="13"/>
  <c r="I276" i="13"/>
  <c r="I280" i="13"/>
  <c r="I284" i="13"/>
  <c r="I288" i="13"/>
  <c r="M242" i="13"/>
  <c r="M246" i="13"/>
  <c r="M250" i="13"/>
  <c r="M254" i="13"/>
  <c r="M258" i="13"/>
  <c r="M275" i="13"/>
  <c r="M279" i="13"/>
  <c r="M283" i="13"/>
  <c r="M287" i="13"/>
  <c r="M291" i="13"/>
  <c r="M308" i="13"/>
  <c r="M306" i="13"/>
  <c r="I309" i="13"/>
  <c r="M310" i="13"/>
  <c r="I313" i="13"/>
  <c r="M314" i="13"/>
  <c r="I317" i="13"/>
  <c r="M318" i="13"/>
  <c r="I321" i="13"/>
  <c r="M322" i="13"/>
  <c r="M312" i="13"/>
  <c r="M316" i="13"/>
  <c r="M320" i="13"/>
  <c r="M324" i="13"/>
  <c r="G325" i="13"/>
  <c r="I306" i="13"/>
  <c r="I310" i="13"/>
  <c r="I314" i="13"/>
  <c r="I318" i="13"/>
  <c r="I322" i="13"/>
  <c r="M118" i="13"/>
  <c r="I144" i="13"/>
  <c r="M159" i="13"/>
  <c r="K305" i="13"/>
  <c r="I307" i="13"/>
  <c r="I311" i="13"/>
  <c r="I315" i="13"/>
  <c r="I319" i="13"/>
  <c r="I323" i="13"/>
  <c r="M273" i="13"/>
  <c r="M277" i="13"/>
  <c r="M281" i="13"/>
  <c r="M285" i="13"/>
  <c r="M289" i="13"/>
  <c r="I308" i="13"/>
  <c r="I312" i="13"/>
  <c r="I316" i="13"/>
  <c r="I320" i="13"/>
  <c r="I324" i="13"/>
  <c r="I177" i="13"/>
  <c r="I273" i="13"/>
  <c r="I277" i="13"/>
  <c r="I281" i="13"/>
  <c r="I285" i="13"/>
  <c r="I289" i="13"/>
  <c r="M174" i="13"/>
  <c r="M180" i="13"/>
  <c r="M188" i="13"/>
  <c r="M213" i="13"/>
  <c r="M221" i="13"/>
  <c r="K272" i="13"/>
  <c r="I274" i="13"/>
  <c r="I278" i="13"/>
  <c r="I282" i="13"/>
  <c r="I286" i="13"/>
  <c r="I290" i="13"/>
  <c r="M240" i="13"/>
  <c r="M244" i="13"/>
  <c r="M248" i="13"/>
  <c r="M252" i="13"/>
  <c r="M256" i="13"/>
  <c r="I275" i="13"/>
  <c r="I279" i="13"/>
  <c r="I283" i="13"/>
  <c r="I287" i="13"/>
  <c r="I291" i="13"/>
  <c r="M239" i="13"/>
  <c r="I239" i="13"/>
  <c r="G259" i="13"/>
  <c r="M143" i="13"/>
  <c r="I240" i="13"/>
  <c r="I244" i="13"/>
  <c r="I248" i="13"/>
  <c r="I252" i="13"/>
  <c r="I256" i="13"/>
  <c r="I241" i="13"/>
  <c r="I245" i="13"/>
  <c r="I249" i="13"/>
  <c r="I253" i="13"/>
  <c r="I257" i="13"/>
  <c r="I185" i="13"/>
  <c r="I189" i="13"/>
  <c r="M207" i="13"/>
  <c r="I210" i="13"/>
  <c r="M211" i="13"/>
  <c r="I214" i="13"/>
  <c r="M215" i="13"/>
  <c r="I218" i="13"/>
  <c r="M219" i="13"/>
  <c r="I222" i="13"/>
  <c r="M223" i="13"/>
  <c r="I242" i="13"/>
  <c r="I246" i="13"/>
  <c r="I250" i="13"/>
  <c r="I254" i="13"/>
  <c r="I258" i="13"/>
  <c r="M175" i="13"/>
  <c r="M178" i="13"/>
  <c r="M184" i="13"/>
  <c r="I207" i="13"/>
  <c r="I211" i="13"/>
  <c r="I215" i="13"/>
  <c r="I219" i="13"/>
  <c r="I223" i="13"/>
  <c r="I152" i="13"/>
  <c r="K206" i="13"/>
  <c r="I208" i="13"/>
  <c r="I212" i="13"/>
  <c r="I216" i="13"/>
  <c r="I220" i="13"/>
  <c r="I224" i="13"/>
  <c r="M151" i="13"/>
  <c r="M176" i="13"/>
  <c r="M183" i="13"/>
  <c r="M186" i="13"/>
  <c r="M190" i="13"/>
  <c r="I209" i="13"/>
  <c r="I213" i="13"/>
  <c r="I217" i="13"/>
  <c r="I221" i="13"/>
  <c r="I225" i="13"/>
  <c r="K173" i="13"/>
  <c r="G193" i="13"/>
  <c r="K140" i="13"/>
  <c r="M140" i="13" s="1"/>
  <c r="I78" i="13"/>
  <c r="I86" i="13"/>
  <c r="M93" i="13"/>
  <c r="M121" i="13"/>
  <c r="M126" i="13"/>
  <c r="I148" i="13"/>
  <c r="I156" i="13"/>
  <c r="I174" i="13"/>
  <c r="I178" i="13"/>
  <c r="I182" i="13"/>
  <c r="I186" i="13"/>
  <c r="I190" i="13"/>
  <c r="M85" i="13"/>
  <c r="I119" i="13"/>
  <c r="I123" i="13"/>
  <c r="M147" i="13"/>
  <c r="M155" i="13"/>
  <c r="I175" i="13"/>
  <c r="I179" i="13"/>
  <c r="I183" i="13"/>
  <c r="I187" i="13"/>
  <c r="I191" i="13"/>
  <c r="M110" i="13"/>
  <c r="M113" i="13"/>
  <c r="I176" i="13"/>
  <c r="I180" i="13"/>
  <c r="I184" i="13"/>
  <c r="I188" i="13"/>
  <c r="I192" i="13"/>
  <c r="G160" i="13"/>
  <c r="M77" i="13"/>
  <c r="M109" i="13"/>
  <c r="M114" i="13"/>
  <c r="M125" i="13"/>
  <c r="I141" i="13"/>
  <c r="I145" i="13"/>
  <c r="I149" i="13"/>
  <c r="I153" i="13"/>
  <c r="I157" i="13"/>
  <c r="I142" i="13"/>
  <c r="I146" i="13"/>
  <c r="I150" i="13"/>
  <c r="I154" i="13"/>
  <c r="I158" i="13"/>
  <c r="I111" i="13"/>
  <c r="I115" i="13"/>
  <c r="M117" i="13"/>
  <c r="M122" i="13"/>
  <c r="I143" i="13"/>
  <c r="I147" i="13"/>
  <c r="I151" i="13"/>
  <c r="I155" i="13"/>
  <c r="I159" i="13"/>
  <c r="I108" i="13"/>
  <c r="I116" i="13"/>
  <c r="I120" i="13"/>
  <c r="I124" i="13"/>
  <c r="I82" i="13"/>
  <c r="I90" i="13"/>
  <c r="K107" i="13"/>
  <c r="I109" i="13"/>
  <c r="I113" i="13"/>
  <c r="I117" i="13"/>
  <c r="I121" i="13"/>
  <c r="I125" i="13"/>
  <c r="I112" i="13"/>
  <c r="M81" i="13"/>
  <c r="M89" i="13"/>
  <c r="I110" i="13"/>
  <c r="I114" i="13"/>
  <c r="I118" i="13"/>
  <c r="I122" i="13"/>
  <c r="I126" i="13"/>
  <c r="G94" i="13"/>
  <c r="I75" i="13"/>
  <c r="I79" i="13"/>
  <c r="I83" i="13"/>
  <c r="I87" i="13"/>
  <c r="I91" i="13"/>
  <c r="K74" i="13"/>
  <c r="I76" i="13"/>
  <c r="I80" i="13"/>
  <c r="I84" i="13"/>
  <c r="I88" i="13"/>
  <c r="I92" i="13"/>
  <c r="I77" i="13"/>
  <c r="I81" i="13"/>
  <c r="I85" i="13"/>
  <c r="I89" i="13"/>
  <c r="I93" i="13"/>
  <c r="M57" i="13"/>
  <c r="M56" i="13"/>
  <c r="M43" i="13"/>
  <c r="M42" i="13"/>
  <c r="M45" i="13"/>
  <c r="M48" i="13"/>
  <c r="M53" i="13"/>
  <c r="M49" i="13"/>
  <c r="M52" i="13"/>
  <c r="I45" i="13"/>
  <c r="I53" i="13"/>
  <c r="M44" i="13"/>
  <c r="I49" i="13"/>
  <c r="I57" i="13"/>
  <c r="K46" i="13"/>
  <c r="K41" i="13"/>
  <c r="K60" i="13"/>
  <c r="M60" i="13" s="1"/>
  <c r="G61" i="13"/>
  <c r="I42" i="13"/>
  <c r="I50" i="13"/>
  <c r="I54" i="13"/>
  <c r="I58" i="13"/>
  <c r="I43" i="13"/>
  <c r="I47" i="13"/>
  <c r="I51" i="13"/>
  <c r="I55" i="13"/>
  <c r="I59" i="13"/>
  <c r="I44" i="13"/>
  <c r="I48" i="13"/>
  <c r="I52" i="13"/>
  <c r="I56" i="13"/>
  <c r="I305" i="13" l="1"/>
  <c r="M305" i="13"/>
  <c r="I272" i="13"/>
  <c r="M272" i="13"/>
  <c r="I206" i="13"/>
  <c r="M206" i="13"/>
  <c r="I140" i="13"/>
  <c r="M173" i="13"/>
  <c r="I173" i="13"/>
  <c r="I107" i="13"/>
  <c r="M107" i="13"/>
  <c r="M74" i="13"/>
  <c r="I74" i="13"/>
  <c r="I60" i="13"/>
  <c r="M41" i="13"/>
  <c r="M46" i="13"/>
  <c r="I46" i="13"/>
  <c r="J10" i="13" l="1"/>
  <c r="K10" i="13"/>
  <c r="L10" i="13"/>
  <c r="G10" i="13" s="1"/>
  <c r="J11" i="13"/>
  <c r="K11" i="13"/>
  <c r="L11" i="13"/>
  <c r="G11" i="13" s="1"/>
  <c r="J12" i="13"/>
  <c r="K12" i="13"/>
  <c r="L12" i="13"/>
  <c r="G12" i="13" s="1"/>
  <c r="J13" i="13"/>
  <c r="L13" i="13"/>
  <c r="G13" i="13" s="1"/>
  <c r="J14" i="13"/>
  <c r="K14" i="13"/>
  <c r="L14" i="13"/>
  <c r="G14" i="13" s="1"/>
  <c r="J15" i="13"/>
  <c r="K15" i="13"/>
  <c r="L15" i="13"/>
  <c r="G15" i="13" s="1"/>
  <c r="J16" i="13"/>
  <c r="K16" i="13"/>
  <c r="L16" i="13"/>
  <c r="G16" i="13" s="1"/>
  <c r="J17" i="13"/>
  <c r="K17" i="13"/>
  <c r="L17" i="13"/>
  <c r="G17" i="13" s="1"/>
  <c r="J18" i="13"/>
  <c r="K18" i="13"/>
  <c r="L18" i="13"/>
  <c r="G18" i="13" s="1"/>
  <c r="J19" i="13"/>
  <c r="K19" i="13"/>
  <c r="L19" i="13"/>
  <c r="G19" i="13" s="1"/>
  <c r="J20" i="13"/>
  <c r="K20" i="13"/>
  <c r="L20" i="13"/>
  <c r="G20" i="13" s="1"/>
  <c r="J21" i="13"/>
  <c r="K21" i="13"/>
  <c r="L21" i="13"/>
  <c r="G21" i="13" s="1"/>
  <c r="J22" i="13"/>
  <c r="K22" i="13"/>
  <c r="L22" i="13"/>
  <c r="G22" i="13" s="1"/>
  <c r="J23" i="13"/>
  <c r="K23" i="13"/>
  <c r="L23" i="13"/>
  <c r="G23" i="13" s="1"/>
  <c r="J24" i="13"/>
  <c r="K24" i="13"/>
  <c r="L24" i="13"/>
  <c r="G24" i="13" s="1"/>
  <c r="J25" i="13"/>
  <c r="K25" i="13"/>
  <c r="L25" i="13"/>
  <c r="G25" i="13" s="1"/>
  <c r="J26" i="13"/>
  <c r="K26" i="13"/>
  <c r="L26" i="13"/>
  <c r="G26" i="13" s="1"/>
  <c r="J27" i="13"/>
  <c r="L27" i="13"/>
  <c r="G27" i="13" s="1"/>
  <c r="D11" i="13"/>
  <c r="D12" i="13"/>
  <c r="D14" i="13"/>
  <c r="D15" i="13"/>
  <c r="D16" i="13"/>
  <c r="D17" i="13"/>
  <c r="D18" i="13"/>
  <c r="D19" i="13"/>
  <c r="D20" i="13"/>
  <c r="D21" i="13"/>
  <c r="D22" i="13"/>
  <c r="D23" i="13"/>
  <c r="D24" i="13"/>
  <c r="D25" i="13"/>
  <c r="D26" i="13"/>
  <c r="C11" i="13"/>
  <c r="C12" i="13"/>
  <c r="C14" i="13"/>
  <c r="C15" i="13"/>
  <c r="C16" i="13"/>
  <c r="C17" i="13"/>
  <c r="C18" i="13"/>
  <c r="C19" i="13"/>
  <c r="C20" i="13"/>
  <c r="C21" i="13"/>
  <c r="C22" i="13"/>
  <c r="C23" i="13"/>
  <c r="C24" i="13"/>
  <c r="C25" i="13"/>
  <c r="C26" i="13"/>
  <c r="D27" i="13"/>
  <c r="C27" i="13"/>
  <c r="D13" i="13"/>
  <c r="C13" i="13"/>
  <c r="C10" i="13"/>
  <c r="D10" i="13"/>
  <c r="M12" i="13" l="1"/>
  <c r="M24" i="13"/>
  <c r="M20" i="13"/>
  <c r="M16" i="13"/>
  <c r="M26" i="13"/>
  <c r="M22" i="13"/>
  <c r="M18" i="13"/>
  <c r="M14" i="13"/>
  <c r="M11" i="13"/>
  <c r="I23" i="13"/>
  <c r="I19" i="13"/>
  <c r="I15" i="13"/>
  <c r="I25" i="13"/>
  <c r="I21" i="13"/>
  <c r="I17" i="13"/>
  <c r="M10" i="13"/>
  <c r="I20" i="13"/>
  <c r="I11" i="13"/>
  <c r="M25" i="13"/>
  <c r="M21" i="13"/>
  <c r="M17" i="13"/>
  <c r="I26" i="13"/>
  <c r="I22" i="13"/>
  <c r="I18" i="13"/>
  <c r="I16" i="13"/>
  <c r="I14" i="13"/>
  <c r="M23" i="13"/>
  <c r="M19" i="13"/>
  <c r="M15" i="13"/>
  <c r="I12" i="13"/>
  <c r="I10" i="13"/>
  <c r="I24" i="13"/>
  <c r="N16" i="1" l="1"/>
  <c r="N19" i="1"/>
  <c r="C9" i="13"/>
  <c r="D9" i="13"/>
  <c r="D8" i="13"/>
  <c r="C8" i="13"/>
  <c r="K27" i="13" l="1"/>
  <c r="K13" i="13"/>
  <c r="B45" i="12"/>
  <c r="C45" i="12"/>
  <c r="J45" i="12"/>
  <c r="L45" i="12"/>
  <c r="B46" i="12"/>
  <c r="C46" i="12"/>
  <c r="J46" i="12"/>
  <c r="L46" i="12"/>
  <c r="B47" i="12"/>
  <c r="C47" i="12"/>
  <c r="J47" i="12"/>
  <c r="L47" i="12"/>
  <c r="B48" i="12"/>
  <c r="C48" i="12"/>
  <c r="J48" i="12"/>
  <c r="L48" i="12"/>
  <c r="B49" i="12"/>
  <c r="C49" i="12"/>
  <c r="J49" i="12"/>
  <c r="L49" i="12"/>
  <c r="B50" i="12"/>
  <c r="C50" i="12"/>
  <c r="J50" i="12"/>
  <c r="L50" i="12"/>
  <c r="B51" i="12"/>
  <c r="C51" i="12"/>
  <c r="J51" i="12"/>
  <c r="L51" i="12"/>
  <c r="B52" i="12"/>
  <c r="C52" i="12"/>
  <c r="J52" i="12"/>
  <c r="L52" i="12"/>
  <c r="B53" i="12"/>
  <c r="C53" i="12"/>
  <c r="J53" i="12"/>
  <c r="L53" i="12"/>
  <c r="B54" i="12"/>
  <c r="C54" i="12"/>
  <c r="J54" i="12"/>
  <c r="L54" i="12"/>
  <c r="B55" i="12"/>
  <c r="C55" i="12"/>
  <c r="J55" i="12"/>
  <c r="L55" i="12"/>
  <c r="B56" i="12"/>
  <c r="C56" i="12"/>
  <c r="J56" i="12"/>
  <c r="L56" i="12"/>
  <c r="B57" i="12"/>
  <c r="C57" i="12"/>
  <c r="J57" i="12"/>
  <c r="L57" i="12"/>
  <c r="B58" i="12"/>
  <c r="C58" i="12"/>
  <c r="J58" i="12"/>
  <c r="L58" i="12"/>
  <c r="B59" i="12"/>
  <c r="C59" i="12"/>
  <c r="J59" i="12"/>
  <c r="L59" i="12"/>
  <c r="B60" i="12"/>
  <c r="C60" i="12"/>
  <c r="J60" i="12"/>
  <c r="L60" i="12"/>
  <c r="B61" i="12"/>
  <c r="C61" i="12"/>
  <c r="J61" i="12"/>
  <c r="L61" i="12"/>
  <c r="B62" i="12"/>
  <c r="C62" i="12"/>
  <c r="J62" i="12"/>
  <c r="L62" i="12"/>
  <c r="B63" i="12"/>
  <c r="C63" i="12"/>
  <c r="J63" i="12"/>
  <c r="K63" i="12"/>
  <c r="L63" i="12"/>
  <c r="O63" i="12" s="1"/>
  <c r="N63" i="12"/>
  <c r="L44" i="12"/>
  <c r="C44" i="12"/>
  <c r="B44" i="12"/>
  <c r="J44" i="12"/>
  <c r="C41" i="12"/>
  <c r="C40" i="12"/>
  <c r="C39" i="12"/>
  <c r="I27" i="13" l="1"/>
  <c r="M27" i="13"/>
  <c r="I13" i="13"/>
  <c r="M13" i="13"/>
  <c r="J10" i="12" l="1"/>
  <c r="J11" i="12"/>
  <c r="J12" i="12"/>
  <c r="J13" i="12"/>
  <c r="J14" i="12"/>
  <c r="J15" i="12"/>
  <c r="J16" i="12"/>
  <c r="J17" i="12"/>
  <c r="J18" i="12"/>
  <c r="J19" i="12"/>
  <c r="J20" i="12"/>
  <c r="J21" i="12"/>
  <c r="J22" i="12"/>
  <c r="J23" i="12"/>
  <c r="J24" i="12"/>
  <c r="J25" i="12"/>
  <c r="J26" i="12"/>
  <c r="J27" i="12"/>
  <c r="J28" i="12"/>
  <c r="J9" i="12" l="1"/>
  <c r="C10" i="12"/>
  <c r="C11" i="12"/>
  <c r="C12" i="12"/>
  <c r="C13" i="12"/>
  <c r="C14" i="12"/>
  <c r="C15" i="12"/>
  <c r="C16" i="12"/>
  <c r="C17" i="12"/>
  <c r="C18" i="12"/>
  <c r="C19" i="12"/>
  <c r="C20" i="12"/>
  <c r="C21" i="12"/>
  <c r="C22" i="12"/>
  <c r="C23" i="12"/>
  <c r="C24" i="12"/>
  <c r="C25" i="12"/>
  <c r="C26" i="12"/>
  <c r="C27" i="12"/>
  <c r="C28" i="12"/>
  <c r="C9" i="12"/>
  <c r="B10" i="12"/>
  <c r="B11" i="12"/>
  <c r="B12" i="12"/>
  <c r="B13" i="12"/>
  <c r="B14" i="12"/>
  <c r="B15" i="12"/>
  <c r="B16" i="12"/>
  <c r="B17" i="12"/>
  <c r="B18" i="12"/>
  <c r="B19" i="12"/>
  <c r="B20" i="12"/>
  <c r="B21" i="12"/>
  <c r="B22" i="12"/>
  <c r="B23" i="12"/>
  <c r="B24" i="12"/>
  <c r="B25" i="12"/>
  <c r="B26" i="12"/>
  <c r="B27" i="12"/>
  <c r="B28" i="12"/>
  <c r="B9" i="12"/>
  <c r="C5" i="12"/>
  <c r="C4" i="12"/>
  <c r="C43" i="11" l="1"/>
  <c r="T43" i="11" s="1"/>
  <c r="E43" i="11"/>
  <c r="G43" i="11"/>
  <c r="I43" i="11"/>
  <c r="W43" i="11" s="1"/>
  <c r="K43" i="11"/>
  <c r="M43" i="11"/>
  <c r="Y43" i="11" s="1"/>
  <c r="C44" i="11"/>
  <c r="E44" i="11"/>
  <c r="G44" i="11"/>
  <c r="I44" i="11"/>
  <c r="K44" i="11"/>
  <c r="X44" i="11" s="1"/>
  <c r="M44" i="11"/>
  <c r="Y44" i="11" s="1"/>
  <c r="C45" i="11"/>
  <c r="E45" i="11"/>
  <c r="G45" i="11"/>
  <c r="I45" i="11"/>
  <c r="W45" i="11" s="1"/>
  <c r="K45" i="11"/>
  <c r="M45" i="11"/>
  <c r="Y45" i="11" s="1"/>
  <c r="C46" i="11"/>
  <c r="E46" i="11"/>
  <c r="G46" i="11"/>
  <c r="I46" i="11"/>
  <c r="W46" i="11" s="1"/>
  <c r="K46" i="11"/>
  <c r="M46" i="11"/>
  <c r="Y46" i="11" s="1"/>
  <c r="C47" i="11"/>
  <c r="E47" i="11"/>
  <c r="G47" i="11"/>
  <c r="V47" i="11" s="1"/>
  <c r="I47" i="11"/>
  <c r="W47" i="11" s="1"/>
  <c r="K47" i="11"/>
  <c r="M47" i="11"/>
  <c r="Y47" i="11" s="1"/>
  <c r="C48" i="11"/>
  <c r="E48" i="11"/>
  <c r="G48" i="11"/>
  <c r="I48" i="11"/>
  <c r="K48" i="11"/>
  <c r="X48" i="11" s="1"/>
  <c r="M48" i="11"/>
  <c r="Y48" i="11" s="1"/>
  <c r="C49" i="11"/>
  <c r="T49" i="11" s="1"/>
  <c r="E49" i="11"/>
  <c r="G49" i="11"/>
  <c r="I49" i="11"/>
  <c r="W49" i="11" s="1"/>
  <c r="K49" i="11"/>
  <c r="M49" i="11"/>
  <c r="C50" i="11"/>
  <c r="E50" i="11"/>
  <c r="G50" i="11"/>
  <c r="I50" i="11"/>
  <c r="W50" i="11" s="1"/>
  <c r="K50" i="11"/>
  <c r="X50" i="11" s="1"/>
  <c r="M50" i="11"/>
  <c r="Y50" i="11" s="1"/>
  <c r="C51" i="11"/>
  <c r="E51" i="11"/>
  <c r="G51" i="11"/>
  <c r="V51" i="11" s="1"/>
  <c r="I51" i="11"/>
  <c r="W51" i="11" s="1"/>
  <c r="K51" i="11"/>
  <c r="M51" i="11"/>
  <c r="Y51" i="11" s="1"/>
  <c r="C52" i="11"/>
  <c r="E52" i="11"/>
  <c r="G52" i="11"/>
  <c r="I52" i="11"/>
  <c r="K52" i="11"/>
  <c r="M52" i="11"/>
  <c r="Y52" i="11" s="1"/>
  <c r="C53" i="11"/>
  <c r="T53" i="11" s="1"/>
  <c r="E53" i="11"/>
  <c r="G53" i="11"/>
  <c r="V53" i="11" s="1"/>
  <c r="I53" i="11"/>
  <c r="W53" i="11" s="1"/>
  <c r="K53" i="11"/>
  <c r="M53" i="11"/>
  <c r="Y53" i="11" s="1"/>
  <c r="C54" i="11"/>
  <c r="E54" i="11"/>
  <c r="G54" i="11"/>
  <c r="I54" i="11"/>
  <c r="W54" i="11" s="1"/>
  <c r="K54" i="11"/>
  <c r="M54" i="11"/>
  <c r="Y54" i="11" s="1"/>
  <c r="C55" i="11"/>
  <c r="T55" i="11" s="1"/>
  <c r="E55" i="11"/>
  <c r="G55" i="11"/>
  <c r="V55" i="11" s="1"/>
  <c r="I55" i="11"/>
  <c r="W55" i="11" s="1"/>
  <c r="K55" i="11"/>
  <c r="M55" i="11"/>
  <c r="Y55" i="11" s="1"/>
  <c r="C56" i="11"/>
  <c r="E56" i="11"/>
  <c r="G56" i="11"/>
  <c r="I56" i="11"/>
  <c r="K56" i="11"/>
  <c r="M56" i="11"/>
  <c r="Y56" i="11" s="1"/>
  <c r="C57" i="11"/>
  <c r="E57" i="11"/>
  <c r="G57" i="11"/>
  <c r="I57" i="11"/>
  <c r="W57" i="11" s="1"/>
  <c r="K57" i="11"/>
  <c r="M57" i="11"/>
  <c r="Y57" i="11" s="1"/>
  <c r="C58" i="11"/>
  <c r="E58" i="11"/>
  <c r="G58" i="11"/>
  <c r="I58" i="11"/>
  <c r="W58" i="11" s="1"/>
  <c r="K58" i="11"/>
  <c r="X58" i="11" s="1"/>
  <c r="M58" i="11"/>
  <c r="Y58" i="11" s="1"/>
  <c r="C59" i="11"/>
  <c r="E59" i="11"/>
  <c r="G59" i="11"/>
  <c r="V59" i="11" s="1"/>
  <c r="I59" i="11"/>
  <c r="W59" i="11" s="1"/>
  <c r="K59" i="11"/>
  <c r="M59" i="11"/>
  <c r="Y59" i="11" s="1"/>
  <c r="C60" i="11"/>
  <c r="E60" i="11"/>
  <c r="G60" i="11"/>
  <c r="I60" i="11"/>
  <c r="K60" i="11"/>
  <c r="X60" i="11" s="1"/>
  <c r="M60" i="11"/>
  <c r="Y60" i="11" s="1"/>
  <c r="C61" i="11"/>
  <c r="E61" i="11"/>
  <c r="G61" i="11"/>
  <c r="V61" i="11" s="1"/>
  <c r="I61" i="11"/>
  <c r="W61" i="11" s="1"/>
  <c r="K61" i="11"/>
  <c r="M61" i="11"/>
  <c r="Y61" i="11" s="1"/>
  <c r="M42" i="11"/>
  <c r="Y42" i="11" s="1"/>
  <c r="K42" i="11"/>
  <c r="X42" i="11" s="1"/>
  <c r="I42" i="11"/>
  <c r="W42" i="11" s="1"/>
  <c r="G42" i="11"/>
  <c r="V42" i="11" s="1"/>
  <c r="E42" i="11"/>
  <c r="U42" i="11" s="1"/>
  <c r="C42" i="11"/>
  <c r="T42" i="11" s="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W44" i="11"/>
  <c r="W48" i="11"/>
  <c r="W52" i="11"/>
  <c r="W56" i="11"/>
  <c r="W60" i="11"/>
  <c r="B43" i="11"/>
  <c r="B44" i="11"/>
  <c r="B45" i="11"/>
  <c r="B46" i="11"/>
  <c r="B47" i="11"/>
  <c r="B48" i="11"/>
  <c r="B49" i="11"/>
  <c r="B50" i="11"/>
  <c r="B51" i="11"/>
  <c r="B52" i="11"/>
  <c r="B53" i="11"/>
  <c r="B54" i="11"/>
  <c r="B55" i="11"/>
  <c r="B56" i="11"/>
  <c r="B57" i="11"/>
  <c r="B58" i="11"/>
  <c r="B59" i="11"/>
  <c r="B60" i="11"/>
  <c r="B61" i="11"/>
  <c r="B42" i="11"/>
  <c r="X61" i="11"/>
  <c r="T61" i="11"/>
  <c r="V60" i="11"/>
  <c r="T60" i="11"/>
  <c r="X59" i="11"/>
  <c r="T59" i="11"/>
  <c r="V58" i="11"/>
  <c r="T58" i="11"/>
  <c r="V57" i="11"/>
  <c r="X57" i="11"/>
  <c r="U57" i="11"/>
  <c r="T57" i="11"/>
  <c r="V56" i="11"/>
  <c r="X56" i="11"/>
  <c r="T56" i="11"/>
  <c r="X55" i="11"/>
  <c r="U55" i="11"/>
  <c r="V54" i="11"/>
  <c r="X54" i="11"/>
  <c r="T54" i="11"/>
  <c r="X53" i="11"/>
  <c r="V52" i="11"/>
  <c r="X52" i="11"/>
  <c r="T52" i="11"/>
  <c r="X51" i="11"/>
  <c r="T51" i="11"/>
  <c r="V50" i="11"/>
  <c r="T50" i="11"/>
  <c r="Y49" i="11"/>
  <c r="V49" i="11"/>
  <c r="X49" i="11"/>
  <c r="U49" i="11"/>
  <c r="V48" i="11"/>
  <c r="T48" i="11"/>
  <c r="X47" i="11"/>
  <c r="T47" i="11"/>
  <c r="V46" i="11"/>
  <c r="X46" i="11"/>
  <c r="T46" i="11"/>
  <c r="V45" i="11"/>
  <c r="X45" i="11"/>
  <c r="T45" i="11"/>
  <c r="V44" i="11"/>
  <c r="T44" i="11"/>
  <c r="V43" i="11"/>
  <c r="X43" i="11"/>
  <c r="M40" i="11"/>
  <c r="K40" i="11"/>
  <c r="I40" i="11"/>
  <c r="G40" i="11"/>
  <c r="E40" i="11"/>
  <c r="C40" i="11"/>
  <c r="B39" i="11"/>
  <c r="B38" i="11"/>
  <c r="O48" i="11" l="1"/>
  <c r="Q48" i="11" s="1"/>
  <c r="O60" i="11"/>
  <c r="Q60" i="11" s="1"/>
  <c r="O52" i="11"/>
  <c r="Q52" i="11" s="1"/>
  <c r="O50" i="11"/>
  <c r="Q50" i="11" s="1"/>
  <c r="O58" i="11"/>
  <c r="Q58" i="11" s="1"/>
  <c r="O56" i="11"/>
  <c r="Q56" i="11" s="1"/>
  <c r="O54" i="11"/>
  <c r="Q54" i="11" s="1"/>
  <c r="O61" i="11"/>
  <c r="Q61" i="11" s="1"/>
  <c r="O59" i="11"/>
  <c r="Q59" i="11" s="1"/>
  <c r="O57" i="11"/>
  <c r="Q57" i="11" s="1"/>
  <c r="O55" i="11"/>
  <c r="Q55" i="11" s="1"/>
  <c r="O53" i="11"/>
  <c r="Q53" i="11" s="1"/>
  <c r="O51" i="11"/>
  <c r="Q51" i="11" s="1"/>
  <c r="O49" i="11"/>
  <c r="Q49" i="11" s="1"/>
  <c r="O47" i="11"/>
  <c r="Q47" i="11" s="1"/>
  <c r="O10" i="11"/>
  <c r="Q10" i="11" s="1"/>
  <c r="O46" i="11"/>
  <c r="Q46" i="11" s="1"/>
  <c r="O44" i="11"/>
  <c r="Q44" i="11" s="1"/>
  <c r="O45" i="11"/>
  <c r="Q45" i="11" s="1"/>
  <c r="O43" i="11"/>
  <c r="Q43" i="11" s="1"/>
  <c r="O26" i="11"/>
  <c r="Q26" i="11" s="1"/>
  <c r="O24" i="11"/>
  <c r="Q24" i="11" s="1"/>
  <c r="O22" i="11"/>
  <c r="Q22" i="11" s="1"/>
  <c r="O20" i="11"/>
  <c r="Q20" i="11" s="1"/>
  <c r="O18" i="11"/>
  <c r="Q18" i="11" s="1"/>
  <c r="O16" i="11"/>
  <c r="Q16" i="11" s="1"/>
  <c r="O14" i="11"/>
  <c r="Q14" i="11" s="1"/>
  <c r="O12" i="11"/>
  <c r="Q12" i="11" s="1"/>
  <c r="O27" i="11"/>
  <c r="Q27" i="11" s="1"/>
  <c r="O25" i="11"/>
  <c r="Q25" i="11" s="1"/>
  <c r="O23" i="11"/>
  <c r="Q23" i="11" s="1"/>
  <c r="O21" i="11"/>
  <c r="Q21" i="11" s="1"/>
  <c r="O19" i="11"/>
  <c r="Q19" i="11" s="1"/>
  <c r="O17" i="11"/>
  <c r="Q17" i="11" s="1"/>
  <c r="O15" i="11"/>
  <c r="Q15" i="11" s="1"/>
  <c r="O13" i="11"/>
  <c r="Q13" i="11" s="1"/>
  <c r="O11" i="11"/>
  <c r="Q11" i="11" s="1"/>
  <c r="U45" i="11"/>
  <c r="Z45" i="11" s="1"/>
  <c r="U47" i="11"/>
  <c r="Z47" i="11" s="1"/>
  <c r="O9" i="11"/>
  <c r="Q9" i="11" s="1"/>
  <c r="U43" i="11"/>
  <c r="U51" i="11"/>
  <c r="U59" i="11"/>
  <c r="Z59" i="11" s="1"/>
  <c r="U53" i="11"/>
  <c r="Z53" i="11" s="1"/>
  <c r="U61" i="11"/>
  <c r="Z61" i="11" s="1"/>
  <c r="Z49" i="11"/>
  <c r="O42" i="11"/>
  <c r="Q42" i="11" s="1"/>
  <c r="Z42" i="11"/>
  <c r="Z43" i="11"/>
  <c r="Z51" i="11"/>
  <c r="Z57" i="11"/>
  <c r="U44" i="11"/>
  <c r="Z44" i="11" s="1"/>
  <c r="U46" i="11"/>
  <c r="Z46" i="11" s="1"/>
  <c r="U48" i="11"/>
  <c r="Z48" i="11" s="1"/>
  <c r="U50" i="11"/>
  <c r="Z50" i="11" s="1"/>
  <c r="U52" i="11"/>
  <c r="Z52" i="11" s="1"/>
  <c r="U54" i="11"/>
  <c r="Z54" i="11" s="1"/>
  <c r="U56" i="11"/>
  <c r="Z56" i="11" s="1"/>
  <c r="U58" i="11"/>
  <c r="Z58" i="11" s="1"/>
  <c r="U60" i="11"/>
  <c r="Z60" i="11" s="1"/>
  <c r="Z55" i="11"/>
  <c r="B5" i="11" l="1"/>
  <c r="T9" i="11"/>
  <c r="U9" i="11"/>
  <c r="V9" i="11"/>
  <c r="W9" i="11"/>
  <c r="X9" i="11"/>
  <c r="Y9" i="11"/>
  <c r="T10" i="11"/>
  <c r="U10" i="11"/>
  <c r="V10" i="11"/>
  <c r="W10" i="11"/>
  <c r="X10" i="11"/>
  <c r="Y10" i="11"/>
  <c r="T11" i="11"/>
  <c r="U11" i="11"/>
  <c r="V11" i="11"/>
  <c r="W11" i="11"/>
  <c r="X11" i="11"/>
  <c r="Y11" i="11"/>
  <c r="T12" i="11"/>
  <c r="U12" i="11"/>
  <c r="V12" i="11"/>
  <c r="W12" i="11"/>
  <c r="X12" i="11"/>
  <c r="Y12" i="11"/>
  <c r="T13" i="11"/>
  <c r="U13" i="11"/>
  <c r="V13" i="11"/>
  <c r="W13" i="11"/>
  <c r="X13" i="11"/>
  <c r="Y13" i="11"/>
  <c r="T14" i="11"/>
  <c r="U14" i="11"/>
  <c r="V14" i="11"/>
  <c r="W14" i="11"/>
  <c r="X14" i="11"/>
  <c r="Y14" i="11"/>
  <c r="T15" i="11"/>
  <c r="U15" i="11"/>
  <c r="V15" i="11"/>
  <c r="W15" i="11"/>
  <c r="X15" i="11"/>
  <c r="Y15" i="11"/>
  <c r="T16" i="11"/>
  <c r="U16" i="11"/>
  <c r="V16" i="11"/>
  <c r="W16" i="11"/>
  <c r="X16" i="11"/>
  <c r="Y16" i="11"/>
  <c r="T17" i="11"/>
  <c r="U17" i="11"/>
  <c r="V17" i="11"/>
  <c r="W17" i="11"/>
  <c r="X17" i="11"/>
  <c r="Y17" i="11"/>
  <c r="T18" i="11"/>
  <c r="U18" i="11"/>
  <c r="V18" i="11"/>
  <c r="W18" i="11"/>
  <c r="X18" i="11"/>
  <c r="Y18" i="11"/>
  <c r="T19" i="11"/>
  <c r="U19" i="11"/>
  <c r="V19" i="11"/>
  <c r="W19" i="11"/>
  <c r="X19" i="11"/>
  <c r="Y19" i="11"/>
  <c r="T20" i="11"/>
  <c r="U20" i="11"/>
  <c r="V20" i="11"/>
  <c r="W20" i="11"/>
  <c r="X20" i="11"/>
  <c r="Y20" i="11"/>
  <c r="T21" i="11"/>
  <c r="U21" i="11"/>
  <c r="V21" i="11"/>
  <c r="W21" i="11"/>
  <c r="X21" i="11"/>
  <c r="Y21" i="11"/>
  <c r="T22" i="11"/>
  <c r="U22" i="11"/>
  <c r="V22" i="11"/>
  <c r="W22" i="11"/>
  <c r="X22" i="11"/>
  <c r="Y22" i="11"/>
  <c r="T23" i="11"/>
  <c r="U23" i="11"/>
  <c r="V23" i="11"/>
  <c r="W23" i="11"/>
  <c r="X23" i="11"/>
  <c r="Y23" i="11"/>
  <c r="T24" i="11"/>
  <c r="U24" i="11"/>
  <c r="V24" i="11"/>
  <c r="W24" i="11"/>
  <c r="X24" i="11"/>
  <c r="Y24" i="11"/>
  <c r="T25" i="11"/>
  <c r="U25" i="11"/>
  <c r="V25" i="11"/>
  <c r="W25" i="11"/>
  <c r="X25" i="11"/>
  <c r="Y25" i="11"/>
  <c r="T26" i="11"/>
  <c r="U26" i="11"/>
  <c r="V26" i="11"/>
  <c r="W26" i="11"/>
  <c r="X26" i="11"/>
  <c r="Y26" i="11"/>
  <c r="T27" i="11"/>
  <c r="U27" i="11"/>
  <c r="V27" i="11"/>
  <c r="W27" i="11"/>
  <c r="X27" i="11"/>
  <c r="Y27" i="11"/>
  <c r="B9" i="11"/>
  <c r="B10" i="11"/>
  <c r="B11" i="11"/>
  <c r="B12" i="11"/>
  <c r="B13" i="11"/>
  <c r="B14" i="11"/>
  <c r="B15" i="11"/>
  <c r="B16" i="11"/>
  <c r="B17" i="11"/>
  <c r="B18" i="11"/>
  <c r="B19" i="11"/>
  <c r="B20" i="11"/>
  <c r="B21" i="11"/>
  <c r="B22" i="11"/>
  <c r="B23" i="11"/>
  <c r="B24" i="11"/>
  <c r="B25" i="11"/>
  <c r="B26" i="11"/>
  <c r="B27" i="11"/>
  <c r="M8" i="11"/>
  <c r="K8" i="11"/>
  <c r="I8" i="11"/>
  <c r="G8" i="11"/>
  <c r="E8" i="11"/>
  <c r="Z23" i="11" l="1"/>
  <c r="Z22" i="11"/>
  <c r="Z24" i="11"/>
  <c r="Z19" i="11"/>
  <c r="Z15" i="11"/>
  <c r="Z11" i="11"/>
  <c r="Z21" i="11"/>
  <c r="Z16" i="11"/>
  <c r="Z14" i="11"/>
  <c r="Z27" i="11"/>
  <c r="Z26" i="11"/>
  <c r="Z17" i="11"/>
  <c r="Z12" i="11"/>
  <c r="Z10" i="11"/>
  <c r="Z13" i="11"/>
  <c r="Z25" i="11"/>
  <c r="Z20" i="11"/>
  <c r="Z18" i="11"/>
  <c r="Z9" i="11"/>
  <c r="B8" i="11"/>
  <c r="W8" i="11"/>
  <c r="Y8" i="11"/>
  <c r="X8" i="11"/>
  <c r="V8" i="11"/>
  <c r="U8" i="11"/>
  <c r="T8" i="11"/>
  <c r="B4" i="11"/>
  <c r="J9" i="13" l="1"/>
  <c r="L9" i="13"/>
  <c r="G9" i="13" s="1"/>
  <c r="J8" i="13"/>
  <c r="Z8" i="11"/>
  <c r="L8" i="13" s="1"/>
  <c r="G8" i="13" s="1"/>
  <c r="O8" i="11"/>
  <c r="Q8" i="11" s="1"/>
  <c r="K9" i="13" l="1"/>
  <c r="K8" i="13"/>
  <c r="M8" i="13" s="1"/>
  <c r="G28" i="13"/>
  <c r="E128" i="13" s="1"/>
  <c r="M62" i="9"/>
  <c r="P62" i="9" s="1"/>
  <c r="B62" i="9"/>
  <c r="M61" i="9"/>
  <c r="P61" i="9" s="1"/>
  <c r="B61" i="9"/>
  <c r="Q60" i="9"/>
  <c r="M60" i="9"/>
  <c r="P60" i="9" s="1"/>
  <c r="B60" i="9"/>
  <c r="M59" i="9"/>
  <c r="P59" i="9" s="1"/>
  <c r="B59" i="9"/>
  <c r="M58" i="9"/>
  <c r="B58" i="9"/>
  <c r="M57" i="9"/>
  <c r="P57" i="9" s="1"/>
  <c r="B57" i="9"/>
  <c r="M56" i="9"/>
  <c r="B56" i="9"/>
  <c r="M55" i="9"/>
  <c r="P55" i="9" s="1"/>
  <c r="B55" i="9"/>
  <c r="M54" i="9"/>
  <c r="B54" i="9"/>
  <c r="M53" i="9"/>
  <c r="P53" i="9" s="1"/>
  <c r="B53" i="9"/>
  <c r="M52" i="9"/>
  <c r="B52" i="9"/>
  <c r="M51" i="9"/>
  <c r="P51" i="9" s="1"/>
  <c r="B51" i="9"/>
  <c r="M50" i="9"/>
  <c r="B50" i="9"/>
  <c r="M49" i="9"/>
  <c r="P49" i="9" s="1"/>
  <c r="B49" i="9"/>
  <c r="M48" i="9"/>
  <c r="B48" i="9"/>
  <c r="M47" i="9"/>
  <c r="P47" i="9" s="1"/>
  <c r="B47" i="9"/>
  <c r="M46" i="9"/>
  <c r="P46" i="9" s="1"/>
  <c r="B46" i="9"/>
  <c r="M45" i="9"/>
  <c r="P45" i="9" s="1"/>
  <c r="B45" i="9"/>
  <c r="M44" i="9"/>
  <c r="P44" i="9" s="1"/>
  <c r="B44" i="9"/>
  <c r="M43" i="9"/>
  <c r="B43" i="9"/>
  <c r="B40" i="9"/>
  <c r="B39" i="9"/>
  <c r="A36" i="9"/>
  <c r="M28" i="9"/>
  <c r="B28" i="9"/>
  <c r="M27" i="9"/>
  <c r="P27" i="9" s="1"/>
  <c r="B27" i="9"/>
  <c r="M26" i="9"/>
  <c r="B26" i="9"/>
  <c r="M25" i="9"/>
  <c r="P25" i="9" s="1"/>
  <c r="B25" i="9"/>
  <c r="M24" i="9"/>
  <c r="B24" i="9"/>
  <c r="M23" i="9"/>
  <c r="P23" i="9" s="1"/>
  <c r="B23" i="9"/>
  <c r="M22" i="9"/>
  <c r="B22" i="9"/>
  <c r="M21" i="9"/>
  <c r="B21" i="9"/>
  <c r="M20" i="9"/>
  <c r="B20" i="9"/>
  <c r="M19" i="9"/>
  <c r="B19" i="9"/>
  <c r="M18" i="9"/>
  <c r="B18" i="9"/>
  <c r="M17" i="9"/>
  <c r="B17" i="9"/>
  <c r="M16" i="9"/>
  <c r="B16" i="9"/>
  <c r="M15" i="9"/>
  <c r="B15" i="9"/>
  <c r="M14" i="9"/>
  <c r="B14" i="9"/>
  <c r="M13" i="9"/>
  <c r="B13" i="9"/>
  <c r="M12" i="9"/>
  <c r="B12" i="9"/>
  <c r="M11" i="9"/>
  <c r="B11" i="9"/>
  <c r="M10" i="9"/>
  <c r="B10" i="9"/>
  <c r="M9" i="9"/>
  <c r="B9" i="9"/>
  <c r="B6" i="9"/>
  <c r="B5" i="9"/>
  <c r="A2" i="9"/>
  <c r="M62" i="8"/>
  <c r="P62" i="8" s="1"/>
  <c r="B62" i="8"/>
  <c r="M61" i="8"/>
  <c r="P61" i="8" s="1"/>
  <c r="B61" i="8"/>
  <c r="M60" i="8"/>
  <c r="P60" i="8" s="1"/>
  <c r="B60" i="8"/>
  <c r="M59" i="8"/>
  <c r="P59" i="8" s="1"/>
  <c r="B59" i="8"/>
  <c r="M58" i="8"/>
  <c r="P58" i="8" s="1"/>
  <c r="B58" i="8"/>
  <c r="M57" i="8"/>
  <c r="P57" i="8" s="1"/>
  <c r="B57" i="8"/>
  <c r="M56" i="8"/>
  <c r="B56" i="8"/>
  <c r="M55" i="8"/>
  <c r="B55" i="8"/>
  <c r="M54" i="8"/>
  <c r="B54" i="8"/>
  <c r="M53" i="8"/>
  <c r="B53" i="8"/>
  <c r="M52" i="8"/>
  <c r="B52" i="8"/>
  <c r="M51" i="8"/>
  <c r="B51" i="8"/>
  <c r="M50" i="8"/>
  <c r="P50" i="8" s="1"/>
  <c r="B50" i="8"/>
  <c r="M49" i="8"/>
  <c r="B49" i="8"/>
  <c r="M48" i="8"/>
  <c r="B48" i="8"/>
  <c r="M47" i="8"/>
  <c r="B47" i="8"/>
  <c r="Q46" i="8"/>
  <c r="M46" i="8"/>
  <c r="P46" i="8" s="1"/>
  <c r="B46" i="8"/>
  <c r="M45" i="8"/>
  <c r="B45" i="8"/>
  <c r="M44" i="8"/>
  <c r="B44" i="8"/>
  <c r="M43" i="8"/>
  <c r="B43" i="8"/>
  <c r="B40" i="8"/>
  <c r="B39" i="8"/>
  <c r="A36" i="8"/>
  <c r="M28" i="8"/>
  <c r="B28" i="8"/>
  <c r="M27" i="8"/>
  <c r="P27" i="8" s="1"/>
  <c r="B27" i="8"/>
  <c r="M26" i="8"/>
  <c r="B26" i="8"/>
  <c r="M25" i="8"/>
  <c r="P25" i="8" s="1"/>
  <c r="B25" i="8"/>
  <c r="M24" i="8"/>
  <c r="B24" i="8"/>
  <c r="M23" i="8"/>
  <c r="P23" i="8" s="1"/>
  <c r="B23" i="8"/>
  <c r="M22" i="8"/>
  <c r="B22" i="8"/>
  <c r="M21" i="8"/>
  <c r="P21" i="8" s="1"/>
  <c r="B21" i="8"/>
  <c r="M20" i="8"/>
  <c r="B20" i="8"/>
  <c r="M19" i="8"/>
  <c r="P19" i="8" s="1"/>
  <c r="B19" i="8"/>
  <c r="M18" i="8"/>
  <c r="B18" i="8"/>
  <c r="M17" i="8"/>
  <c r="P17" i="8" s="1"/>
  <c r="B17" i="8"/>
  <c r="M16" i="8"/>
  <c r="B16" i="8"/>
  <c r="M15" i="8"/>
  <c r="P15" i="8" s="1"/>
  <c r="B15" i="8"/>
  <c r="M14" i="8"/>
  <c r="B14" i="8"/>
  <c r="M13" i="8"/>
  <c r="P13" i="8" s="1"/>
  <c r="B13" i="8"/>
  <c r="M12" i="8"/>
  <c r="B12" i="8"/>
  <c r="M11" i="8"/>
  <c r="P11" i="8" s="1"/>
  <c r="B11" i="8"/>
  <c r="M10" i="8"/>
  <c r="B10" i="8"/>
  <c r="M9" i="8"/>
  <c r="P9" i="8" s="1"/>
  <c r="B9" i="8"/>
  <c r="B6" i="8"/>
  <c r="B5" i="8"/>
  <c r="A2" i="8"/>
  <c r="M62" i="7"/>
  <c r="P62" i="7" s="1"/>
  <c r="B62" i="7"/>
  <c r="M61" i="7"/>
  <c r="P61" i="7" s="1"/>
  <c r="B61" i="7"/>
  <c r="M60" i="7"/>
  <c r="P60" i="7" s="1"/>
  <c r="B60" i="7"/>
  <c r="M59" i="7"/>
  <c r="B59" i="7"/>
  <c r="M58" i="7"/>
  <c r="B58" i="7"/>
  <c r="M57" i="7"/>
  <c r="B57" i="7"/>
  <c r="M56" i="7"/>
  <c r="B56" i="7"/>
  <c r="M55" i="7"/>
  <c r="B55" i="7"/>
  <c r="M54" i="7"/>
  <c r="B54" i="7"/>
  <c r="M53" i="7"/>
  <c r="B53" i="7"/>
  <c r="M52" i="7"/>
  <c r="B52" i="7"/>
  <c r="M51" i="7"/>
  <c r="B51" i="7"/>
  <c r="M50" i="7"/>
  <c r="B50" i="7"/>
  <c r="M49" i="7"/>
  <c r="B49" i="7"/>
  <c r="M48" i="7"/>
  <c r="B48" i="7"/>
  <c r="M47" i="7"/>
  <c r="B47" i="7"/>
  <c r="M46" i="7"/>
  <c r="B46" i="7"/>
  <c r="M45" i="7"/>
  <c r="B45" i="7"/>
  <c r="M44" i="7"/>
  <c r="B44" i="7"/>
  <c r="M43" i="7"/>
  <c r="B43" i="7"/>
  <c r="B40" i="7"/>
  <c r="B39" i="7"/>
  <c r="A36" i="7"/>
  <c r="M28" i="7"/>
  <c r="B28" i="7"/>
  <c r="M27" i="7"/>
  <c r="P27" i="7" s="1"/>
  <c r="B27" i="7"/>
  <c r="M26" i="7"/>
  <c r="B26" i="7"/>
  <c r="M25" i="7"/>
  <c r="P25" i="7" s="1"/>
  <c r="B25" i="7"/>
  <c r="M24" i="7"/>
  <c r="B24" i="7"/>
  <c r="M23" i="7"/>
  <c r="P23" i="7" s="1"/>
  <c r="B23" i="7"/>
  <c r="M22" i="7"/>
  <c r="B22" i="7"/>
  <c r="M21" i="7"/>
  <c r="P21" i="7" s="1"/>
  <c r="B21" i="7"/>
  <c r="M20" i="7"/>
  <c r="B20" i="7"/>
  <c r="M19" i="7"/>
  <c r="P19" i="7" s="1"/>
  <c r="B19" i="7"/>
  <c r="M18" i="7"/>
  <c r="B18" i="7"/>
  <c r="M17" i="7"/>
  <c r="B17" i="7"/>
  <c r="M16" i="7"/>
  <c r="B16" i="7"/>
  <c r="M15" i="7"/>
  <c r="B15" i="7"/>
  <c r="M14" i="7"/>
  <c r="B14" i="7"/>
  <c r="M13" i="7"/>
  <c r="B13" i="7"/>
  <c r="M12" i="7"/>
  <c r="B12" i="7"/>
  <c r="M11" i="7"/>
  <c r="B11" i="7"/>
  <c r="M10" i="7"/>
  <c r="B10" i="7"/>
  <c r="M9" i="7"/>
  <c r="B9" i="7"/>
  <c r="B6" i="7"/>
  <c r="B5" i="7"/>
  <c r="A2" i="7"/>
  <c r="M62" i="6"/>
  <c r="P62" i="6" s="1"/>
  <c r="B62" i="6"/>
  <c r="M61" i="6"/>
  <c r="P61" i="6" s="1"/>
  <c r="B61" i="6"/>
  <c r="M60" i="6"/>
  <c r="B60" i="6"/>
  <c r="M59" i="6"/>
  <c r="B59" i="6"/>
  <c r="M58" i="6"/>
  <c r="B58" i="6"/>
  <c r="M57" i="6"/>
  <c r="B57" i="6"/>
  <c r="M56" i="6"/>
  <c r="P56" i="6" s="1"/>
  <c r="B56" i="6"/>
  <c r="M55" i="6"/>
  <c r="B55" i="6"/>
  <c r="M54" i="6"/>
  <c r="B54" i="6"/>
  <c r="M53" i="6"/>
  <c r="B53" i="6"/>
  <c r="M52" i="6"/>
  <c r="B52" i="6"/>
  <c r="M51" i="6"/>
  <c r="B51" i="6"/>
  <c r="M50" i="6"/>
  <c r="B50" i="6"/>
  <c r="M49" i="6"/>
  <c r="B49" i="6"/>
  <c r="M48" i="6"/>
  <c r="P48" i="6" s="1"/>
  <c r="B48" i="6"/>
  <c r="M47" i="6"/>
  <c r="B47" i="6"/>
  <c r="M46" i="6"/>
  <c r="B46" i="6"/>
  <c r="M45" i="6"/>
  <c r="B45" i="6"/>
  <c r="M44" i="6"/>
  <c r="B44" i="6"/>
  <c r="M43" i="6"/>
  <c r="B43" i="6"/>
  <c r="B40" i="6"/>
  <c r="B39" i="6"/>
  <c r="A36" i="6"/>
  <c r="M28" i="6"/>
  <c r="B28" i="6"/>
  <c r="M27" i="6"/>
  <c r="P27" i="6" s="1"/>
  <c r="B27" i="6"/>
  <c r="M26" i="6"/>
  <c r="P26" i="6" s="1"/>
  <c r="B26" i="6"/>
  <c r="M25" i="6"/>
  <c r="P25" i="6" s="1"/>
  <c r="B25" i="6"/>
  <c r="M24" i="6"/>
  <c r="B24" i="6"/>
  <c r="M23" i="6"/>
  <c r="P23" i="6" s="1"/>
  <c r="B23" i="6"/>
  <c r="M22" i="6"/>
  <c r="P22" i="6" s="1"/>
  <c r="B22" i="6"/>
  <c r="M21" i="6"/>
  <c r="P21" i="6" s="1"/>
  <c r="B21" i="6"/>
  <c r="M20" i="6"/>
  <c r="B20" i="6"/>
  <c r="M19" i="6"/>
  <c r="P19" i="6" s="1"/>
  <c r="B19" i="6"/>
  <c r="M18" i="6"/>
  <c r="P18" i="6" s="1"/>
  <c r="B18" i="6"/>
  <c r="M17" i="6"/>
  <c r="P17" i="6" s="1"/>
  <c r="B17" i="6"/>
  <c r="M16" i="6"/>
  <c r="P16" i="6" s="1"/>
  <c r="B16" i="6"/>
  <c r="M15" i="6"/>
  <c r="P15" i="6" s="1"/>
  <c r="B15" i="6"/>
  <c r="M14" i="6"/>
  <c r="P14" i="6" s="1"/>
  <c r="B14" i="6"/>
  <c r="M13" i="6"/>
  <c r="P13" i="6" s="1"/>
  <c r="B13" i="6"/>
  <c r="M12" i="6"/>
  <c r="P12" i="6" s="1"/>
  <c r="B12" i="6"/>
  <c r="M11" i="6"/>
  <c r="P11" i="6" s="1"/>
  <c r="B11" i="6"/>
  <c r="M10" i="6"/>
  <c r="P10" i="6" s="1"/>
  <c r="B10" i="6"/>
  <c r="M9" i="6"/>
  <c r="P9" i="6" s="1"/>
  <c r="B9" i="6"/>
  <c r="B6" i="6"/>
  <c r="B5" i="6"/>
  <c r="A2" i="6"/>
  <c r="Q43" i="6" l="1"/>
  <c r="P43" i="6"/>
  <c r="Q45" i="6"/>
  <c r="P45" i="6"/>
  <c r="Q47" i="6"/>
  <c r="P47" i="6"/>
  <c r="Q49" i="6"/>
  <c r="P49" i="6"/>
  <c r="Q51" i="6"/>
  <c r="P51" i="6"/>
  <c r="Q53" i="6"/>
  <c r="P53" i="6"/>
  <c r="Q55" i="6"/>
  <c r="P55" i="6"/>
  <c r="Q57" i="6"/>
  <c r="P57" i="6"/>
  <c r="Q59" i="6"/>
  <c r="P59" i="6"/>
  <c r="Q44" i="7"/>
  <c r="P44" i="7"/>
  <c r="Q46" i="7"/>
  <c r="P46" i="7"/>
  <c r="Q48" i="7"/>
  <c r="P48" i="7"/>
  <c r="Q50" i="7"/>
  <c r="P50" i="7"/>
  <c r="Q52" i="7"/>
  <c r="P52" i="7"/>
  <c r="Q54" i="7"/>
  <c r="P54" i="7"/>
  <c r="Q56" i="7"/>
  <c r="P56" i="7"/>
  <c r="Q58" i="7"/>
  <c r="P58" i="7"/>
  <c r="Q43" i="8"/>
  <c r="P43" i="8"/>
  <c r="Q45" i="8"/>
  <c r="P45" i="8"/>
  <c r="Q11" i="9"/>
  <c r="P11" i="9"/>
  <c r="Q13" i="9"/>
  <c r="P13" i="9"/>
  <c r="Q15" i="9"/>
  <c r="P15" i="9"/>
  <c r="Q17" i="9"/>
  <c r="P17" i="9"/>
  <c r="Q19" i="9"/>
  <c r="P19" i="9"/>
  <c r="Q21" i="9"/>
  <c r="P21" i="9"/>
  <c r="Q10" i="7"/>
  <c r="P10" i="7"/>
  <c r="Q12" i="7"/>
  <c r="P12" i="7"/>
  <c r="Q14" i="7"/>
  <c r="P14" i="7"/>
  <c r="Q16" i="7"/>
  <c r="P16" i="7"/>
  <c r="Q18" i="7"/>
  <c r="P18" i="7"/>
  <c r="Q20" i="7"/>
  <c r="P20" i="7"/>
  <c r="Q22" i="7"/>
  <c r="P22" i="7"/>
  <c r="Q24" i="7"/>
  <c r="P24" i="7"/>
  <c r="Q26" i="7"/>
  <c r="P26" i="7"/>
  <c r="Q28" i="7"/>
  <c r="P28" i="7"/>
  <c r="Q47" i="8"/>
  <c r="P47" i="8"/>
  <c r="Q49" i="8"/>
  <c r="P49" i="8"/>
  <c r="Q51" i="8"/>
  <c r="P51" i="8"/>
  <c r="Q53" i="8"/>
  <c r="P53" i="8"/>
  <c r="Q55" i="8"/>
  <c r="P55" i="8"/>
  <c r="Q44" i="6"/>
  <c r="P44" i="6"/>
  <c r="Q46" i="6"/>
  <c r="P46" i="6"/>
  <c r="Q50" i="6"/>
  <c r="P50" i="6"/>
  <c r="Q52" i="6"/>
  <c r="P52" i="6"/>
  <c r="Q54" i="6"/>
  <c r="P54" i="6"/>
  <c r="Q58" i="6"/>
  <c r="P58" i="6"/>
  <c r="Q60" i="6"/>
  <c r="P60" i="6"/>
  <c r="Q43" i="7"/>
  <c r="P43" i="7"/>
  <c r="Q45" i="7"/>
  <c r="P45" i="7"/>
  <c r="Q47" i="7"/>
  <c r="P47" i="7"/>
  <c r="Q49" i="7"/>
  <c r="P49" i="7"/>
  <c r="Q51" i="7"/>
  <c r="P51" i="7"/>
  <c r="Q53" i="7"/>
  <c r="P53" i="7"/>
  <c r="Q55" i="7"/>
  <c r="P55" i="7"/>
  <c r="Q57" i="7"/>
  <c r="P57" i="7"/>
  <c r="Q59" i="7"/>
  <c r="P59" i="7"/>
  <c r="Q44" i="8"/>
  <c r="P44" i="8"/>
  <c r="Q10" i="9"/>
  <c r="P10" i="9"/>
  <c r="Q12" i="9"/>
  <c r="P12" i="9"/>
  <c r="Q14" i="9"/>
  <c r="P14" i="9"/>
  <c r="Q16" i="9"/>
  <c r="P16" i="9"/>
  <c r="Q18" i="9"/>
  <c r="P18" i="9"/>
  <c r="Q20" i="9"/>
  <c r="P20" i="9"/>
  <c r="Q22" i="9"/>
  <c r="P22" i="9"/>
  <c r="Q24" i="9"/>
  <c r="P24" i="9"/>
  <c r="Q26" i="9"/>
  <c r="P26" i="9"/>
  <c r="Q28" i="9"/>
  <c r="P28" i="9"/>
  <c r="Q44" i="9"/>
  <c r="Q20" i="6"/>
  <c r="P20" i="6"/>
  <c r="Q24" i="6"/>
  <c r="P24" i="6"/>
  <c r="Q28" i="6"/>
  <c r="P28" i="6"/>
  <c r="Q11" i="7"/>
  <c r="P11" i="7"/>
  <c r="Q13" i="7"/>
  <c r="P13" i="7"/>
  <c r="Q15" i="7"/>
  <c r="P15" i="7"/>
  <c r="Q17" i="7"/>
  <c r="P17" i="7"/>
  <c r="Q10" i="8"/>
  <c r="P10" i="8"/>
  <c r="Q12" i="8"/>
  <c r="P12" i="8"/>
  <c r="Q14" i="8"/>
  <c r="P14" i="8"/>
  <c r="Q16" i="8"/>
  <c r="P16" i="8"/>
  <c r="Q18" i="8"/>
  <c r="P18" i="8"/>
  <c r="Q20" i="8"/>
  <c r="P20" i="8"/>
  <c r="Q22" i="8"/>
  <c r="P22" i="8"/>
  <c r="Q24" i="8"/>
  <c r="P24" i="8"/>
  <c r="Q26" i="8"/>
  <c r="P26" i="8"/>
  <c r="Q28" i="8"/>
  <c r="P28" i="8"/>
  <c r="Q48" i="8"/>
  <c r="P48" i="8"/>
  <c r="Q52" i="8"/>
  <c r="P52" i="8"/>
  <c r="Q54" i="8"/>
  <c r="P54" i="8"/>
  <c r="Q56" i="8"/>
  <c r="P56" i="8"/>
  <c r="Q43" i="9"/>
  <c r="P43" i="9"/>
  <c r="Q46" i="9"/>
  <c r="Q48" i="9"/>
  <c r="P48" i="9"/>
  <c r="Q50" i="9"/>
  <c r="P50" i="9"/>
  <c r="Q52" i="9"/>
  <c r="P52" i="9"/>
  <c r="Q54" i="9"/>
  <c r="P54" i="9"/>
  <c r="Q56" i="9"/>
  <c r="P56" i="9"/>
  <c r="Q58" i="9"/>
  <c r="P58" i="9"/>
  <c r="Q9" i="9"/>
  <c r="P9" i="9"/>
  <c r="Q9" i="7"/>
  <c r="P9" i="7"/>
  <c r="E194" i="13"/>
  <c r="E326" i="13"/>
  <c r="M9" i="13"/>
  <c r="E62" i="13"/>
  <c r="E293" i="13"/>
  <c r="E227" i="13"/>
  <c r="E95" i="13"/>
  <c r="E161" i="13"/>
  <c r="E260" i="13"/>
  <c r="E29" i="13"/>
  <c r="Q26" i="6"/>
  <c r="Q22" i="6"/>
  <c r="Q18" i="6"/>
  <c r="Q23" i="9"/>
  <c r="Q25" i="9"/>
  <c r="Q27" i="9"/>
  <c r="Q62" i="9"/>
  <c r="Q45" i="9"/>
  <c r="Q47" i="9"/>
  <c r="Q49" i="9"/>
  <c r="Q51" i="9"/>
  <c r="Q53" i="9"/>
  <c r="Q55" i="9"/>
  <c r="Q57" i="9"/>
  <c r="Q59" i="9"/>
  <c r="Q61" i="9"/>
  <c r="Q58" i="8"/>
  <c r="Q60" i="8"/>
  <c r="Q62" i="8"/>
  <c r="Q50" i="8"/>
  <c r="Q9" i="8"/>
  <c r="Q11" i="8"/>
  <c r="Q13" i="8"/>
  <c r="Q15" i="8"/>
  <c r="Q17" i="8"/>
  <c r="Q19" i="8"/>
  <c r="Q21" i="8"/>
  <c r="Q23" i="8"/>
  <c r="Q25" i="8"/>
  <c r="Q27" i="8"/>
  <c r="Q57" i="8"/>
  <c r="Q59" i="8"/>
  <c r="Q61" i="8"/>
  <c r="Q60" i="7"/>
  <c r="Q19" i="7"/>
  <c r="Q21" i="7"/>
  <c r="Q23" i="7"/>
  <c r="Q25" i="7"/>
  <c r="Q27" i="7"/>
  <c r="Q62" i="7"/>
  <c r="Q61" i="7"/>
  <c r="Q10" i="6"/>
  <c r="Q12" i="6"/>
  <c r="Q14" i="6"/>
  <c r="Q16" i="6"/>
  <c r="Q62" i="6"/>
  <c r="Q9" i="6"/>
  <c r="Q11" i="6"/>
  <c r="Q13" i="6"/>
  <c r="Q15" i="6"/>
  <c r="Q17" i="6"/>
  <c r="Q19" i="6"/>
  <c r="Q21" i="6"/>
  <c r="Q23" i="6"/>
  <c r="Q25" i="6"/>
  <c r="Q27" i="6"/>
  <c r="Q48" i="6"/>
  <c r="Q56" i="6"/>
  <c r="Q61" i="6"/>
  <c r="M62" i="5"/>
  <c r="P62" i="5" s="1"/>
  <c r="B62" i="5"/>
  <c r="M61" i="5"/>
  <c r="P61" i="5" s="1"/>
  <c r="B61" i="5"/>
  <c r="M60" i="5"/>
  <c r="P60" i="5" s="1"/>
  <c r="B60" i="5"/>
  <c r="M59" i="5"/>
  <c r="P59" i="5" s="1"/>
  <c r="B59" i="5"/>
  <c r="M58" i="5"/>
  <c r="P58" i="5" s="1"/>
  <c r="B58" i="5"/>
  <c r="M57" i="5"/>
  <c r="P57" i="5" s="1"/>
  <c r="B57" i="5"/>
  <c r="M56" i="5"/>
  <c r="P56" i="5" s="1"/>
  <c r="B56" i="5"/>
  <c r="M55" i="5"/>
  <c r="P55" i="5" s="1"/>
  <c r="B55" i="5"/>
  <c r="M54" i="5"/>
  <c r="P54" i="5" s="1"/>
  <c r="B54" i="5"/>
  <c r="M53" i="5"/>
  <c r="P53" i="5" s="1"/>
  <c r="B53" i="5"/>
  <c r="M52" i="5"/>
  <c r="P52" i="5" s="1"/>
  <c r="B52" i="5"/>
  <c r="M51" i="5"/>
  <c r="P51" i="5" s="1"/>
  <c r="B51" i="5"/>
  <c r="M50" i="5"/>
  <c r="P50" i="5" s="1"/>
  <c r="B50" i="5"/>
  <c r="M49" i="5"/>
  <c r="P49" i="5" s="1"/>
  <c r="B49" i="5"/>
  <c r="M48" i="5"/>
  <c r="B48" i="5"/>
  <c r="M47" i="5"/>
  <c r="B47" i="5"/>
  <c r="Q46" i="5"/>
  <c r="M46" i="5"/>
  <c r="P46" i="5" s="1"/>
  <c r="B46" i="5"/>
  <c r="M45" i="5"/>
  <c r="B45" i="5"/>
  <c r="M44" i="5"/>
  <c r="B44" i="5"/>
  <c r="M43" i="5"/>
  <c r="B43" i="5"/>
  <c r="B40" i="5"/>
  <c r="B39" i="5"/>
  <c r="A36" i="5"/>
  <c r="M28" i="5"/>
  <c r="B28" i="5"/>
  <c r="M27" i="5"/>
  <c r="P27" i="5" s="1"/>
  <c r="B27" i="5"/>
  <c r="M26" i="5"/>
  <c r="B26" i="5"/>
  <c r="M25" i="5"/>
  <c r="P25" i="5" s="1"/>
  <c r="B25" i="5"/>
  <c r="M24" i="5"/>
  <c r="B24" i="5"/>
  <c r="M23" i="5"/>
  <c r="P23" i="5" s="1"/>
  <c r="B23" i="5"/>
  <c r="M22" i="5"/>
  <c r="B22" i="5"/>
  <c r="M21" i="5"/>
  <c r="P21" i="5" s="1"/>
  <c r="B21" i="5"/>
  <c r="M20" i="5"/>
  <c r="B20" i="5"/>
  <c r="M19" i="5"/>
  <c r="P19" i="5" s="1"/>
  <c r="B19" i="5"/>
  <c r="M18" i="5"/>
  <c r="B18" i="5"/>
  <c r="M17" i="5"/>
  <c r="B17" i="5"/>
  <c r="M16" i="5"/>
  <c r="B16" i="5"/>
  <c r="M15" i="5"/>
  <c r="B15" i="5"/>
  <c r="M14" i="5"/>
  <c r="B14" i="5"/>
  <c r="M13" i="5"/>
  <c r="B13" i="5"/>
  <c r="M12" i="5"/>
  <c r="B12" i="5"/>
  <c r="M11" i="5"/>
  <c r="B11" i="5"/>
  <c r="M10" i="5"/>
  <c r="B10" i="5"/>
  <c r="M9" i="5"/>
  <c r="B9" i="5"/>
  <c r="B6" i="5"/>
  <c r="B5" i="5"/>
  <c r="A2" i="5"/>
  <c r="B44" i="4"/>
  <c r="B45" i="4"/>
  <c r="B46" i="4"/>
  <c r="B47" i="4"/>
  <c r="B48" i="4"/>
  <c r="B49" i="4"/>
  <c r="B50" i="4"/>
  <c r="B51" i="4"/>
  <c r="B52" i="4"/>
  <c r="B53" i="4"/>
  <c r="B54" i="4"/>
  <c r="B55" i="4"/>
  <c r="B56" i="4"/>
  <c r="B57" i="4"/>
  <c r="B58" i="4"/>
  <c r="B59" i="4"/>
  <c r="B60" i="4"/>
  <c r="B61" i="4"/>
  <c r="B62" i="4"/>
  <c r="B43" i="4"/>
  <c r="M62" i="4"/>
  <c r="P62" i="4" s="1"/>
  <c r="M61" i="4"/>
  <c r="P61" i="4" s="1"/>
  <c r="M60" i="4"/>
  <c r="P60" i="4" s="1"/>
  <c r="M59" i="4"/>
  <c r="Q58" i="4"/>
  <c r="M58" i="4"/>
  <c r="P58" i="4" s="1"/>
  <c r="M57" i="4"/>
  <c r="M56" i="4"/>
  <c r="P56" i="4" s="1"/>
  <c r="M55" i="4"/>
  <c r="M54" i="4"/>
  <c r="M53" i="4"/>
  <c r="M52" i="4"/>
  <c r="P52" i="4" s="1"/>
  <c r="M51" i="4"/>
  <c r="M50" i="4"/>
  <c r="M49" i="4"/>
  <c r="M48" i="4"/>
  <c r="P48" i="4" s="1"/>
  <c r="M47" i="4"/>
  <c r="M46" i="4"/>
  <c r="M45" i="4"/>
  <c r="M44" i="4"/>
  <c r="P44" i="4" s="1"/>
  <c r="M43" i="4"/>
  <c r="B40" i="4"/>
  <c r="B39" i="4"/>
  <c r="A36" i="4"/>
  <c r="Q47" i="4" l="1"/>
  <c r="P47" i="4"/>
  <c r="Q55" i="4"/>
  <c r="P55" i="4"/>
  <c r="Q59" i="4"/>
  <c r="P59" i="4"/>
  <c r="Q11" i="5"/>
  <c r="P11" i="5"/>
  <c r="Q13" i="5"/>
  <c r="P13" i="5"/>
  <c r="Q15" i="5"/>
  <c r="P15" i="5"/>
  <c r="Q17" i="5"/>
  <c r="P17" i="5"/>
  <c r="Q47" i="5"/>
  <c r="P47" i="5"/>
  <c r="Q51" i="4"/>
  <c r="P51" i="4"/>
  <c r="Q45" i="4"/>
  <c r="P45" i="4"/>
  <c r="Q49" i="4"/>
  <c r="P49" i="4"/>
  <c r="Q53" i="4"/>
  <c r="P53" i="4"/>
  <c r="Q57" i="4"/>
  <c r="P57" i="4"/>
  <c r="Q44" i="5"/>
  <c r="P44" i="5"/>
  <c r="Q46" i="4"/>
  <c r="P46" i="4"/>
  <c r="Q50" i="4"/>
  <c r="P50" i="4"/>
  <c r="Q54" i="4"/>
  <c r="P54" i="4"/>
  <c r="Q10" i="5"/>
  <c r="P10" i="5"/>
  <c r="Q12" i="5"/>
  <c r="P12" i="5"/>
  <c r="Q14" i="5"/>
  <c r="P14" i="5"/>
  <c r="Q16" i="5"/>
  <c r="P16" i="5"/>
  <c r="Q18" i="5"/>
  <c r="P18" i="5"/>
  <c r="Q20" i="5"/>
  <c r="P20" i="5"/>
  <c r="Q22" i="5"/>
  <c r="P22" i="5"/>
  <c r="Q24" i="5"/>
  <c r="P24" i="5"/>
  <c r="Q26" i="5"/>
  <c r="P26" i="5"/>
  <c r="Q28" i="5"/>
  <c r="P28" i="5"/>
  <c r="Q48" i="5"/>
  <c r="P48" i="5"/>
  <c r="Q43" i="4"/>
  <c r="P43" i="4"/>
  <c r="Q43" i="5"/>
  <c r="P43" i="5"/>
  <c r="Q45" i="5"/>
  <c r="P45" i="5"/>
  <c r="Q9" i="5"/>
  <c r="P9" i="5"/>
  <c r="Q50" i="5"/>
  <c r="Q52" i="5"/>
  <c r="Q54" i="5"/>
  <c r="Q56" i="5"/>
  <c r="Q58" i="5"/>
  <c r="Q60" i="5"/>
  <c r="Q62" i="5"/>
  <c r="Q19" i="5"/>
  <c r="Q21" i="5"/>
  <c r="Q23" i="5"/>
  <c r="Q25" i="5"/>
  <c r="Q27" i="5"/>
  <c r="Q49" i="5"/>
  <c r="Q51" i="5"/>
  <c r="Q53" i="5"/>
  <c r="Q55" i="5"/>
  <c r="Q57" i="5"/>
  <c r="Q59" i="5"/>
  <c r="Q61" i="5"/>
  <c r="Q44" i="4"/>
  <c r="Q48" i="4"/>
  <c r="Q52" i="4"/>
  <c r="Q56" i="4"/>
  <c r="Q60" i="4"/>
  <c r="Q62" i="4"/>
  <c r="Q61" i="4"/>
  <c r="M10" i="4" l="1"/>
  <c r="P10" i="4" s="1"/>
  <c r="M11" i="4"/>
  <c r="P11" i="4" s="1"/>
  <c r="M12" i="4"/>
  <c r="P12" i="4" s="1"/>
  <c r="M13" i="4"/>
  <c r="P13" i="4" s="1"/>
  <c r="M14" i="4"/>
  <c r="P14" i="4" s="1"/>
  <c r="M15" i="4"/>
  <c r="P15" i="4" s="1"/>
  <c r="M16" i="4"/>
  <c r="P16" i="4" s="1"/>
  <c r="M17" i="4"/>
  <c r="P17" i="4" s="1"/>
  <c r="M18" i="4"/>
  <c r="P18" i="4" s="1"/>
  <c r="M19" i="4"/>
  <c r="P19" i="4" s="1"/>
  <c r="M20" i="4"/>
  <c r="P20" i="4" s="1"/>
  <c r="M21" i="4"/>
  <c r="P21" i="4" s="1"/>
  <c r="M22" i="4"/>
  <c r="P22" i="4" s="1"/>
  <c r="M23" i="4"/>
  <c r="P23" i="4" s="1"/>
  <c r="M24" i="4"/>
  <c r="P24" i="4" s="1"/>
  <c r="M25" i="4"/>
  <c r="P25" i="4" s="1"/>
  <c r="M26" i="4"/>
  <c r="P26" i="4" s="1"/>
  <c r="M27" i="4"/>
  <c r="P27" i="4" s="1"/>
  <c r="M28" i="4"/>
  <c r="P28" i="4" s="1"/>
  <c r="M9" i="4"/>
  <c r="P9" i="4" s="1"/>
  <c r="B10" i="4"/>
  <c r="B11" i="4"/>
  <c r="B12" i="4"/>
  <c r="B13" i="4"/>
  <c r="B14" i="4"/>
  <c r="B15" i="4"/>
  <c r="B16" i="4"/>
  <c r="B17" i="4"/>
  <c r="B18" i="4"/>
  <c r="B19" i="4"/>
  <c r="B20" i="4"/>
  <c r="B21" i="4"/>
  <c r="B22" i="4"/>
  <c r="B23" i="4"/>
  <c r="B24" i="4"/>
  <c r="B25" i="4"/>
  <c r="B26" i="4"/>
  <c r="B27" i="4"/>
  <c r="B28" i="4"/>
  <c r="B9" i="4"/>
  <c r="B6" i="4"/>
  <c r="B5" i="4"/>
  <c r="Q25" i="4" l="1"/>
  <c r="Q17" i="4"/>
  <c r="Q9" i="4"/>
  <c r="Q21" i="4"/>
  <c r="Q13" i="4"/>
  <c r="Q28" i="4"/>
  <c r="Q24" i="4"/>
  <c r="Q20" i="4"/>
  <c r="Q16" i="4"/>
  <c r="Q12" i="4"/>
  <c r="Q27" i="4"/>
  <c r="Q23" i="4"/>
  <c r="Q19" i="4"/>
  <c r="Q15" i="4"/>
  <c r="Q11" i="4"/>
  <c r="Q26" i="4"/>
  <c r="Q22" i="4"/>
  <c r="Q18" i="4"/>
  <c r="Q14" i="4"/>
  <c r="Q10" i="4"/>
  <c r="A2" i="4"/>
  <c r="C31" i="2" l="1"/>
  <c r="C30" i="2"/>
  <c r="C9" i="1"/>
  <c r="M6" i="11" l="1"/>
  <c r="E6" i="11"/>
  <c r="K6" i="11"/>
  <c r="C6" i="11"/>
  <c r="I6" i="11"/>
  <c r="G6" i="11"/>
  <c r="A37" i="9"/>
  <c r="A37" i="7"/>
  <c r="A37" i="6"/>
  <c r="A3" i="9"/>
  <c r="A3" i="7"/>
  <c r="A3" i="6"/>
  <c r="A37" i="8"/>
  <c r="A3" i="8"/>
  <c r="A3" i="5"/>
  <c r="A37" i="5"/>
  <c r="A37" i="4"/>
  <c r="A3" i="4"/>
  <c r="N61" i="9" l="1"/>
  <c r="N59" i="9"/>
  <c r="N57" i="9"/>
  <c r="N55" i="9"/>
  <c r="R55" i="9" s="1"/>
  <c r="N53" i="9"/>
  <c r="N51" i="9"/>
  <c r="N49" i="9"/>
  <c r="R49" i="9" s="1"/>
  <c r="N47" i="9"/>
  <c r="R47" i="9" s="1"/>
  <c r="N45" i="9"/>
  <c r="N43" i="9"/>
  <c r="R43" i="9" s="1"/>
  <c r="N27" i="9"/>
  <c r="R27" i="9" s="1"/>
  <c r="N25" i="9"/>
  <c r="R25" i="9" s="1"/>
  <c r="N23" i="9"/>
  <c r="N21" i="9"/>
  <c r="N19" i="9"/>
  <c r="N17" i="9"/>
  <c r="R17" i="9" s="1"/>
  <c r="N15" i="9"/>
  <c r="N13" i="9"/>
  <c r="N11" i="9"/>
  <c r="N9" i="9"/>
  <c r="R9" i="9" s="1"/>
  <c r="N61" i="8"/>
  <c r="N59" i="8"/>
  <c r="N57" i="8"/>
  <c r="R57" i="8" s="1"/>
  <c r="N55" i="8"/>
  <c r="R55" i="8" s="1"/>
  <c r="N53" i="8"/>
  <c r="N51" i="8"/>
  <c r="N49" i="8"/>
  <c r="R49" i="8" s="1"/>
  <c r="N47" i="8"/>
  <c r="R47" i="8" s="1"/>
  <c r="N45" i="8"/>
  <c r="N43" i="8"/>
  <c r="N27" i="8"/>
  <c r="R27" i="8" s="1"/>
  <c r="N25" i="8"/>
  <c r="R25" i="8" s="1"/>
  <c r="N23" i="8"/>
  <c r="N21" i="8"/>
  <c r="N19" i="8"/>
  <c r="R19" i="8" s="1"/>
  <c r="N17" i="8"/>
  <c r="R17" i="8" s="1"/>
  <c r="N15" i="8"/>
  <c r="N13" i="8"/>
  <c r="N11" i="8"/>
  <c r="R11" i="8" s="1"/>
  <c r="N9" i="8"/>
  <c r="R9" i="8" s="1"/>
  <c r="N61" i="7"/>
  <c r="N59" i="7"/>
  <c r="N57" i="7"/>
  <c r="R57" i="7" s="1"/>
  <c r="N55" i="7"/>
  <c r="R55" i="7" s="1"/>
  <c r="N53" i="7"/>
  <c r="N51" i="7"/>
  <c r="N49" i="7"/>
  <c r="R49" i="7" s="1"/>
  <c r="N47" i="7"/>
  <c r="R47" i="7" s="1"/>
  <c r="N45" i="7"/>
  <c r="N43" i="7"/>
  <c r="N27" i="7"/>
  <c r="R27" i="7" s="1"/>
  <c r="N25" i="7"/>
  <c r="R25" i="7" s="1"/>
  <c r="N23" i="7"/>
  <c r="N21" i="7"/>
  <c r="N19" i="7"/>
  <c r="R19" i="7" s="1"/>
  <c r="N17" i="7"/>
  <c r="R17" i="7" s="1"/>
  <c r="N15" i="7"/>
  <c r="N13" i="7"/>
  <c r="N11" i="7"/>
  <c r="R11" i="7" s="1"/>
  <c r="N9" i="7"/>
  <c r="R9" i="7" s="1"/>
  <c r="N61" i="6"/>
  <c r="N59" i="6"/>
  <c r="N57" i="6"/>
  <c r="R57" i="6" s="1"/>
  <c r="N55" i="6"/>
  <c r="R55" i="6" s="1"/>
  <c r="N53" i="6"/>
  <c r="N51" i="6"/>
  <c r="R51" i="6" s="1"/>
  <c r="N49" i="6"/>
  <c r="R49" i="6" s="1"/>
  <c r="N47" i="6"/>
  <c r="R47" i="6" s="1"/>
  <c r="N45" i="6"/>
  <c r="N43" i="6"/>
  <c r="N27" i="6"/>
  <c r="R27" i="6" s="1"/>
  <c r="N25" i="6"/>
  <c r="R25" i="6" s="1"/>
  <c r="N23" i="6"/>
  <c r="N21" i="6"/>
  <c r="N19" i="6"/>
  <c r="R19" i="6" s="1"/>
  <c r="N17" i="6"/>
  <c r="R17" i="6" s="1"/>
  <c r="N15" i="6"/>
  <c r="N13" i="6"/>
  <c r="N11" i="6"/>
  <c r="R11" i="6" s="1"/>
  <c r="O62" i="9"/>
  <c r="S62" i="9" s="1"/>
  <c r="O60" i="9"/>
  <c r="O58" i="9"/>
  <c r="O56" i="9"/>
  <c r="S56" i="9" s="1"/>
  <c r="O54" i="9"/>
  <c r="S54" i="9" s="1"/>
  <c r="O52" i="9"/>
  <c r="O50" i="9"/>
  <c r="O48" i="9"/>
  <c r="O46" i="9"/>
  <c r="S46" i="9" s="1"/>
  <c r="O44" i="9"/>
  <c r="O28" i="9"/>
  <c r="O26" i="9"/>
  <c r="S26" i="9" s="1"/>
  <c r="O24" i="9"/>
  <c r="S24" i="9" s="1"/>
  <c r="O22" i="9"/>
  <c r="O20" i="9"/>
  <c r="S20" i="9" s="1"/>
  <c r="O18" i="9"/>
  <c r="S18" i="9" s="1"/>
  <c r="O16" i="9"/>
  <c r="S16" i="9" s="1"/>
  <c r="O14" i="9"/>
  <c r="O12" i="9"/>
  <c r="O10" i="9"/>
  <c r="S10" i="9" s="1"/>
  <c r="O62" i="8"/>
  <c r="S62" i="8" s="1"/>
  <c r="O60" i="8"/>
  <c r="O58" i="8"/>
  <c r="S58" i="8" s="1"/>
  <c r="O56" i="8"/>
  <c r="O54" i="8"/>
  <c r="S54" i="8" s="1"/>
  <c r="O52" i="8"/>
  <c r="O50" i="8"/>
  <c r="O48" i="8"/>
  <c r="S48" i="8" s="1"/>
  <c r="O46" i="8"/>
  <c r="S46" i="8" s="1"/>
  <c r="O44" i="8"/>
  <c r="O28" i="8"/>
  <c r="S28" i="8" s="1"/>
  <c r="O26" i="8"/>
  <c r="S26" i="8" s="1"/>
  <c r="O24" i="8"/>
  <c r="S24" i="8" s="1"/>
  <c r="O22" i="8"/>
  <c r="O20" i="8"/>
  <c r="S20" i="8" s="1"/>
  <c r="O18" i="8"/>
  <c r="S18" i="8" s="1"/>
  <c r="O16" i="8"/>
  <c r="S16" i="8" s="1"/>
  <c r="O14" i="8"/>
  <c r="O12" i="8"/>
  <c r="O10" i="8"/>
  <c r="S10" i="8" s="1"/>
  <c r="O62" i="7"/>
  <c r="S62" i="7" s="1"/>
  <c r="O60" i="7"/>
  <c r="O58" i="7"/>
  <c r="O56" i="7"/>
  <c r="S56" i="7" s="1"/>
  <c r="O54" i="7"/>
  <c r="S54" i="7" s="1"/>
  <c r="O52" i="7"/>
  <c r="O50" i="7"/>
  <c r="O48" i="7"/>
  <c r="S48" i="7" s="1"/>
  <c r="O46" i="7"/>
  <c r="S46" i="7" s="1"/>
  <c r="O44" i="7"/>
  <c r="O28" i="7"/>
  <c r="S28" i="7" s="1"/>
  <c r="O26" i="7"/>
  <c r="S26" i="7" s="1"/>
  <c r="O24" i="7"/>
  <c r="S24" i="7" s="1"/>
  <c r="O22" i="7"/>
  <c r="O20" i="7"/>
  <c r="O18" i="7"/>
  <c r="S18" i="7" s="1"/>
  <c r="O16" i="7"/>
  <c r="S16" i="7" s="1"/>
  <c r="O14" i="7"/>
  <c r="O12" i="7"/>
  <c r="S12" i="7" s="1"/>
  <c r="O10" i="7"/>
  <c r="S10" i="7" s="1"/>
  <c r="O62" i="6"/>
  <c r="S62" i="6" s="1"/>
  <c r="O60" i="6"/>
  <c r="O58" i="6"/>
  <c r="O56" i="6"/>
  <c r="S56" i="6" s="1"/>
  <c r="O54" i="6"/>
  <c r="S54" i="6" s="1"/>
  <c r="O52" i="6"/>
  <c r="O50" i="6"/>
  <c r="S50" i="6" s="1"/>
  <c r="O48" i="6"/>
  <c r="S48" i="6" s="1"/>
  <c r="O46" i="6"/>
  <c r="S46" i="6" s="1"/>
  <c r="O44" i="6"/>
  <c r="O28" i="6"/>
  <c r="S28" i="6" s="1"/>
  <c r="O26" i="6"/>
  <c r="S26" i="6" s="1"/>
  <c r="O24" i="6"/>
  <c r="S24" i="6" s="1"/>
  <c r="O22" i="6"/>
  <c r="O20" i="6"/>
  <c r="N62" i="9"/>
  <c r="R62" i="9" s="1"/>
  <c r="N60" i="9"/>
  <c r="R60" i="9" s="1"/>
  <c r="N58" i="9"/>
  <c r="N56" i="9"/>
  <c r="N54" i="9"/>
  <c r="R54" i="9" s="1"/>
  <c r="N52" i="9"/>
  <c r="R52" i="9" s="1"/>
  <c r="N50" i="9"/>
  <c r="N48" i="9"/>
  <c r="N46" i="9"/>
  <c r="R46" i="9" s="1"/>
  <c r="N44" i="9"/>
  <c r="R44" i="9" s="1"/>
  <c r="N28" i="9"/>
  <c r="N26" i="9"/>
  <c r="R26" i="9" s="1"/>
  <c r="N24" i="9"/>
  <c r="R24" i="9" s="1"/>
  <c r="N22" i="9"/>
  <c r="R22" i="9" s="1"/>
  <c r="N20" i="9"/>
  <c r="N18" i="9"/>
  <c r="R18" i="9" s="1"/>
  <c r="N16" i="9"/>
  <c r="R16" i="9" s="1"/>
  <c r="N14" i="9"/>
  <c r="R14" i="9" s="1"/>
  <c r="N12" i="9"/>
  <c r="N10" i="9"/>
  <c r="N62" i="8"/>
  <c r="R62" i="8" s="1"/>
  <c r="N60" i="8"/>
  <c r="R60" i="8" s="1"/>
  <c r="N58" i="8"/>
  <c r="N56" i="8"/>
  <c r="N54" i="8"/>
  <c r="R54" i="8" s="1"/>
  <c r="N52" i="8"/>
  <c r="R52" i="8" s="1"/>
  <c r="N50" i="8"/>
  <c r="N48" i="8"/>
  <c r="N46" i="8"/>
  <c r="R46" i="8" s="1"/>
  <c r="N44" i="8"/>
  <c r="R44" i="8" s="1"/>
  <c r="N28" i="8"/>
  <c r="N26" i="8"/>
  <c r="R26" i="8" s="1"/>
  <c r="N24" i="8"/>
  <c r="R24" i="8" s="1"/>
  <c r="N22" i="8"/>
  <c r="R22" i="8" s="1"/>
  <c r="N20" i="8"/>
  <c r="N18" i="8"/>
  <c r="N16" i="8"/>
  <c r="R16" i="8" s="1"/>
  <c r="N14" i="8"/>
  <c r="R14" i="8" s="1"/>
  <c r="N12" i="8"/>
  <c r="N10" i="8"/>
  <c r="R10" i="8" s="1"/>
  <c r="N62" i="7"/>
  <c r="R62" i="7" s="1"/>
  <c r="N60" i="7"/>
  <c r="R60" i="7" s="1"/>
  <c r="N58" i="7"/>
  <c r="N56" i="7"/>
  <c r="N54" i="7"/>
  <c r="R54" i="7" s="1"/>
  <c r="N52" i="7"/>
  <c r="R52" i="7" s="1"/>
  <c r="N50" i="7"/>
  <c r="N48" i="7"/>
  <c r="N46" i="7"/>
  <c r="R46" i="7" s="1"/>
  <c r="N44" i="7"/>
  <c r="R44" i="7" s="1"/>
  <c r="N28" i="7"/>
  <c r="N26" i="7"/>
  <c r="R26" i="7" s="1"/>
  <c r="N24" i="7"/>
  <c r="R24" i="7" s="1"/>
  <c r="N22" i="7"/>
  <c r="R22" i="7" s="1"/>
  <c r="N20" i="7"/>
  <c r="N18" i="7"/>
  <c r="R18" i="7" s="1"/>
  <c r="N16" i="7"/>
  <c r="R16" i="7" s="1"/>
  <c r="N14" i="7"/>
  <c r="R14" i="7" s="1"/>
  <c r="N12" i="7"/>
  <c r="N10" i="7"/>
  <c r="R10" i="7" s="1"/>
  <c r="N62" i="6"/>
  <c r="R62" i="6" s="1"/>
  <c r="N60" i="6"/>
  <c r="R60" i="6" s="1"/>
  <c r="N58" i="6"/>
  <c r="N56" i="6"/>
  <c r="R56" i="6" s="1"/>
  <c r="N54" i="6"/>
  <c r="R54" i="6" s="1"/>
  <c r="N52" i="6"/>
  <c r="R52" i="6" s="1"/>
  <c r="N50" i="6"/>
  <c r="N48" i="6"/>
  <c r="R48" i="6" s="1"/>
  <c r="N46" i="6"/>
  <c r="R46" i="6" s="1"/>
  <c r="N44" i="6"/>
  <c r="R44" i="6" s="1"/>
  <c r="N28" i="6"/>
  <c r="N26" i="6"/>
  <c r="R26" i="6" s="1"/>
  <c r="N24" i="6"/>
  <c r="R24" i="6" s="1"/>
  <c r="N22" i="6"/>
  <c r="R22" i="6" s="1"/>
  <c r="N20" i="6"/>
  <c r="O61" i="9"/>
  <c r="S61" i="9" s="1"/>
  <c r="O59" i="9"/>
  <c r="S59" i="9" s="1"/>
  <c r="O57" i="9"/>
  <c r="S57" i="9" s="1"/>
  <c r="O55" i="9"/>
  <c r="O53" i="9"/>
  <c r="O51" i="9"/>
  <c r="S51" i="9" s="1"/>
  <c r="O49" i="9"/>
  <c r="S49" i="9" s="1"/>
  <c r="O47" i="9"/>
  <c r="O45" i="9"/>
  <c r="S45" i="9" s="1"/>
  <c r="O43" i="9"/>
  <c r="S43" i="9" s="1"/>
  <c r="O27" i="9"/>
  <c r="S27" i="9" s="1"/>
  <c r="O25" i="9"/>
  <c r="O23" i="9"/>
  <c r="O21" i="9"/>
  <c r="S21" i="9" s="1"/>
  <c r="O19" i="9"/>
  <c r="S19" i="9" s="1"/>
  <c r="O17" i="9"/>
  <c r="O15" i="9"/>
  <c r="S15" i="9" s="1"/>
  <c r="O13" i="9"/>
  <c r="S13" i="9" s="1"/>
  <c r="O11" i="9"/>
  <c r="S11" i="9" s="1"/>
  <c r="O9" i="9"/>
  <c r="O61" i="8"/>
  <c r="S61" i="8" s="1"/>
  <c r="O59" i="8"/>
  <c r="S59" i="8" s="1"/>
  <c r="O57" i="8"/>
  <c r="S57" i="8" s="1"/>
  <c r="O55" i="8"/>
  <c r="O53" i="8"/>
  <c r="S53" i="8" s="1"/>
  <c r="O51" i="8"/>
  <c r="S51" i="8" s="1"/>
  <c r="O49" i="8"/>
  <c r="S49" i="8" s="1"/>
  <c r="O47" i="8"/>
  <c r="O45" i="8"/>
  <c r="O43" i="8"/>
  <c r="S43" i="8" s="1"/>
  <c r="O27" i="8"/>
  <c r="S27" i="8" s="1"/>
  <c r="O25" i="8"/>
  <c r="O23" i="8"/>
  <c r="S23" i="8" s="1"/>
  <c r="O21" i="8"/>
  <c r="S21" i="8" s="1"/>
  <c r="O19" i="8"/>
  <c r="S19" i="8" s="1"/>
  <c r="O17" i="8"/>
  <c r="O15" i="8"/>
  <c r="O13" i="8"/>
  <c r="S13" i="8" s="1"/>
  <c r="O11" i="8"/>
  <c r="S11" i="8" s="1"/>
  <c r="O9" i="8"/>
  <c r="O61" i="7"/>
  <c r="S61" i="7" s="1"/>
  <c r="O59" i="7"/>
  <c r="S59" i="7" s="1"/>
  <c r="O57" i="7"/>
  <c r="S57" i="7" s="1"/>
  <c r="O55" i="7"/>
  <c r="O53" i="7"/>
  <c r="O51" i="7"/>
  <c r="S51" i="7" s="1"/>
  <c r="O49" i="7"/>
  <c r="S49" i="7" s="1"/>
  <c r="O47" i="7"/>
  <c r="O45" i="7"/>
  <c r="O43" i="7"/>
  <c r="S43" i="7" s="1"/>
  <c r="O27" i="7"/>
  <c r="S27" i="7" s="1"/>
  <c r="O25" i="7"/>
  <c r="O23" i="7"/>
  <c r="S23" i="7" s="1"/>
  <c r="O21" i="7"/>
  <c r="S21" i="7" s="1"/>
  <c r="O19" i="7"/>
  <c r="S19" i="7" s="1"/>
  <c r="O17" i="7"/>
  <c r="O15" i="7"/>
  <c r="O13" i="7"/>
  <c r="S13" i="7" s="1"/>
  <c r="O11" i="7"/>
  <c r="S11" i="7" s="1"/>
  <c r="O9" i="7"/>
  <c r="O61" i="6"/>
  <c r="S61" i="6" s="1"/>
  <c r="O59" i="6"/>
  <c r="S59" i="6" s="1"/>
  <c r="O57" i="6"/>
  <c r="S57" i="6" s="1"/>
  <c r="O55" i="6"/>
  <c r="O53" i="6"/>
  <c r="O51" i="6"/>
  <c r="S51" i="6" s="1"/>
  <c r="O49" i="6"/>
  <c r="S49" i="6" s="1"/>
  <c r="O47" i="6"/>
  <c r="O45" i="6"/>
  <c r="S45" i="6" s="1"/>
  <c r="O43" i="6"/>
  <c r="S43" i="6" s="1"/>
  <c r="O27" i="6"/>
  <c r="S27" i="6" s="1"/>
  <c r="O25" i="6"/>
  <c r="O23" i="6"/>
  <c r="O21" i="6"/>
  <c r="S21" i="6" s="1"/>
  <c r="O19" i="6"/>
  <c r="S19" i="6" s="1"/>
  <c r="O17" i="6"/>
  <c r="O15" i="6"/>
  <c r="O13" i="6"/>
  <c r="S13" i="6" s="1"/>
  <c r="O11" i="6"/>
  <c r="S11" i="6" s="1"/>
  <c r="O9" i="6"/>
  <c r="O18" i="6"/>
  <c r="S18" i="6" s="1"/>
  <c r="O14" i="6"/>
  <c r="S14" i="6" s="1"/>
  <c r="O10" i="6"/>
  <c r="S10" i="6" s="1"/>
  <c r="N62" i="5"/>
  <c r="N60" i="5"/>
  <c r="R60" i="5" s="1"/>
  <c r="N58" i="5"/>
  <c r="R58" i="5" s="1"/>
  <c r="N56" i="5"/>
  <c r="R56" i="5" s="1"/>
  <c r="N54" i="5"/>
  <c r="N52" i="5"/>
  <c r="N50" i="5"/>
  <c r="R50" i="5" s="1"/>
  <c r="N48" i="5"/>
  <c r="R48" i="5" s="1"/>
  <c r="N46" i="5"/>
  <c r="N44" i="5"/>
  <c r="R44" i="5" s="1"/>
  <c r="O10" i="5"/>
  <c r="S10" i="5" s="1"/>
  <c r="O12" i="5"/>
  <c r="S12" i="5" s="1"/>
  <c r="O14" i="5"/>
  <c r="O16" i="5"/>
  <c r="S16" i="5" s="1"/>
  <c r="O18" i="5"/>
  <c r="S18" i="5" s="1"/>
  <c r="O20" i="5"/>
  <c r="S20" i="5" s="1"/>
  <c r="O22" i="5"/>
  <c r="O24" i="5"/>
  <c r="O26" i="5"/>
  <c r="S26" i="5" s="1"/>
  <c r="O28" i="5"/>
  <c r="S28" i="5" s="1"/>
  <c r="N62" i="4"/>
  <c r="N60" i="4"/>
  <c r="R60" i="4" s="1"/>
  <c r="N58" i="4"/>
  <c r="R58" i="4" s="1"/>
  <c r="N56" i="4"/>
  <c r="R56" i="4" s="1"/>
  <c r="N54" i="4"/>
  <c r="N52" i="4"/>
  <c r="R52" i="4" s="1"/>
  <c r="N50" i="4"/>
  <c r="R50" i="4" s="1"/>
  <c r="N48" i="4"/>
  <c r="R48" i="4" s="1"/>
  <c r="N46" i="4"/>
  <c r="N44" i="4"/>
  <c r="R44" i="4" s="1"/>
  <c r="O11" i="4"/>
  <c r="S11" i="4" s="1"/>
  <c r="O15" i="4"/>
  <c r="S15" i="4" s="1"/>
  <c r="O19" i="4"/>
  <c r="O23" i="4"/>
  <c r="S23" i="4" s="1"/>
  <c r="O27" i="4"/>
  <c r="S27" i="4" s="1"/>
  <c r="N12" i="4"/>
  <c r="R12" i="4" s="1"/>
  <c r="N16" i="4"/>
  <c r="N20" i="4"/>
  <c r="R20" i="4" s="1"/>
  <c r="N24" i="4"/>
  <c r="R24" i="4" s="1"/>
  <c r="N28" i="4"/>
  <c r="R28" i="4" s="1"/>
  <c r="O16" i="4"/>
  <c r="O24" i="4"/>
  <c r="S24" i="4" s="1"/>
  <c r="O28" i="4"/>
  <c r="S28" i="4" s="1"/>
  <c r="N17" i="4"/>
  <c r="R17" i="4" s="1"/>
  <c r="N25" i="4"/>
  <c r="O46" i="4"/>
  <c r="O14" i="4"/>
  <c r="S14" i="4" s="1"/>
  <c r="O26" i="4"/>
  <c r="S26" i="4" s="1"/>
  <c r="N15" i="4"/>
  <c r="N18" i="6"/>
  <c r="N14" i="6"/>
  <c r="R14" i="6" s="1"/>
  <c r="N10" i="6"/>
  <c r="R10" i="6" s="1"/>
  <c r="O61" i="5"/>
  <c r="O59" i="5"/>
  <c r="S59" i="5" s="1"/>
  <c r="O57" i="5"/>
  <c r="S57" i="5" s="1"/>
  <c r="O55" i="5"/>
  <c r="S55" i="5" s="1"/>
  <c r="O53" i="5"/>
  <c r="O51" i="5"/>
  <c r="O49" i="5"/>
  <c r="S49" i="5" s="1"/>
  <c r="O47" i="5"/>
  <c r="S47" i="5" s="1"/>
  <c r="O45" i="5"/>
  <c r="O43" i="5"/>
  <c r="S43" i="5" s="1"/>
  <c r="N11" i="5"/>
  <c r="R11" i="5" s="1"/>
  <c r="N13" i="5"/>
  <c r="R13" i="5" s="1"/>
  <c r="N15" i="5"/>
  <c r="R15" i="5" s="1"/>
  <c r="N17" i="5"/>
  <c r="R17" i="5" s="1"/>
  <c r="N19" i="5"/>
  <c r="R19" i="5" s="1"/>
  <c r="N21" i="5"/>
  <c r="R21" i="5" s="1"/>
  <c r="N23" i="5"/>
  <c r="N25" i="5"/>
  <c r="N27" i="5"/>
  <c r="R27" i="5" s="1"/>
  <c r="O9" i="5"/>
  <c r="S9" i="5" s="1"/>
  <c r="O61" i="4"/>
  <c r="O59" i="4"/>
  <c r="S59" i="4" s="1"/>
  <c r="O57" i="4"/>
  <c r="S57" i="4" s="1"/>
  <c r="O55" i="4"/>
  <c r="S55" i="4" s="1"/>
  <c r="O53" i="4"/>
  <c r="O51" i="4"/>
  <c r="O49" i="4"/>
  <c r="S49" i="4" s="1"/>
  <c r="O47" i="4"/>
  <c r="S47" i="4" s="1"/>
  <c r="O45" i="4"/>
  <c r="O43" i="4"/>
  <c r="S43" i="4" s="1"/>
  <c r="O12" i="4"/>
  <c r="S12" i="4" s="1"/>
  <c r="O20" i="4"/>
  <c r="S20" i="4" s="1"/>
  <c r="N13" i="4"/>
  <c r="N21" i="4"/>
  <c r="R21" i="4" s="1"/>
  <c r="N9" i="4"/>
  <c r="R9" i="4" s="1"/>
  <c r="O44" i="4"/>
  <c r="S44" i="4" s="1"/>
  <c r="O22" i="4"/>
  <c r="S22" i="4" s="1"/>
  <c r="N19" i="4"/>
  <c r="R19" i="4" s="1"/>
  <c r="N27" i="4"/>
  <c r="R27" i="4" s="1"/>
  <c r="O16" i="6"/>
  <c r="S16" i="6" s="1"/>
  <c r="O12" i="6"/>
  <c r="N9" i="6"/>
  <c r="R9" i="6" s="1"/>
  <c r="N61" i="5"/>
  <c r="R61" i="5" s="1"/>
  <c r="N59" i="5"/>
  <c r="R59" i="5" s="1"/>
  <c r="N57" i="5"/>
  <c r="N55" i="5"/>
  <c r="R55" i="5" s="1"/>
  <c r="N53" i="5"/>
  <c r="R53" i="5" s="1"/>
  <c r="N51" i="5"/>
  <c r="R51" i="5" s="1"/>
  <c r="N49" i="5"/>
  <c r="R49" i="5" s="1"/>
  <c r="N47" i="5"/>
  <c r="R47" i="5" s="1"/>
  <c r="N45" i="5"/>
  <c r="R45" i="5" s="1"/>
  <c r="N43" i="5"/>
  <c r="R43" i="5" s="1"/>
  <c r="O11" i="5"/>
  <c r="O13" i="5"/>
  <c r="S13" i="5" s="1"/>
  <c r="O15" i="5"/>
  <c r="S15" i="5" s="1"/>
  <c r="O17" i="5"/>
  <c r="S17" i="5" s="1"/>
  <c r="O19" i="5"/>
  <c r="S19" i="5" s="1"/>
  <c r="O21" i="5"/>
  <c r="S21" i="5" s="1"/>
  <c r="O23" i="5"/>
  <c r="S23" i="5" s="1"/>
  <c r="O25" i="5"/>
  <c r="S25" i="5" s="1"/>
  <c r="O27" i="5"/>
  <c r="N9" i="5"/>
  <c r="R9" i="5" s="1"/>
  <c r="N61" i="4"/>
  <c r="R61" i="4" s="1"/>
  <c r="N59" i="4"/>
  <c r="R59" i="4" s="1"/>
  <c r="N57" i="4"/>
  <c r="R57" i="4" s="1"/>
  <c r="N55" i="4"/>
  <c r="R55" i="4" s="1"/>
  <c r="N53" i="4"/>
  <c r="R53" i="4" s="1"/>
  <c r="N51" i="4"/>
  <c r="R51" i="4" s="1"/>
  <c r="N49" i="4"/>
  <c r="N47" i="4"/>
  <c r="R47" i="4" s="1"/>
  <c r="N45" i="4"/>
  <c r="R45" i="4" s="1"/>
  <c r="N43" i="4"/>
  <c r="R43" i="4" s="1"/>
  <c r="O13" i="4"/>
  <c r="S13" i="4" s="1"/>
  <c r="O17" i="4"/>
  <c r="S17" i="4" s="1"/>
  <c r="O21" i="4"/>
  <c r="S21" i="4" s="1"/>
  <c r="O25" i="4"/>
  <c r="S25" i="4" s="1"/>
  <c r="N10" i="4"/>
  <c r="R10" i="4" s="1"/>
  <c r="N14" i="4"/>
  <c r="N18" i="4"/>
  <c r="R18" i="4" s="1"/>
  <c r="N22" i="4"/>
  <c r="R22" i="4" s="1"/>
  <c r="N26" i="4"/>
  <c r="R26" i="4" s="1"/>
  <c r="O9" i="4"/>
  <c r="S9" i="4" s="1"/>
  <c r="N16" i="6"/>
  <c r="R16" i="6" s="1"/>
  <c r="N12" i="6"/>
  <c r="R12" i="6" s="1"/>
  <c r="O62" i="5"/>
  <c r="S62" i="5" s="1"/>
  <c r="O60" i="5"/>
  <c r="S60" i="5" s="1"/>
  <c r="O58" i="5"/>
  <c r="S58" i="5" s="1"/>
  <c r="O56" i="5"/>
  <c r="S56" i="5" s="1"/>
  <c r="O54" i="5"/>
  <c r="O52" i="5"/>
  <c r="O50" i="5"/>
  <c r="S50" i="5" s="1"/>
  <c r="O48" i="5"/>
  <c r="S48" i="5" s="1"/>
  <c r="O46" i="5"/>
  <c r="S46" i="5" s="1"/>
  <c r="O44" i="5"/>
  <c r="S44" i="5" s="1"/>
  <c r="N10" i="5"/>
  <c r="R10" i="5" s="1"/>
  <c r="N12" i="5"/>
  <c r="R12" i="5" s="1"/>
  <c r="N14" i="5"/>
  <c r="R14" i="5" s="1"/>
  <c r="N16" i="5"/>
  <c r="R16" i="5" s="1"/>
  <c r="N18" i="5"/>
  <c r="R18" i="5" s="1"/>
  <c r="N20" i="5"/>
  <c r="R20" i="5" s="1"/>
  <c r="N22" i="5"/>
  <c r="R22" i="5" s="1"/>
  <c r="N24" i="5"/>
  <c r="R24" i="5" s="1"/>
  <c r="N26" i="5"/>
  <c r="R26" i="5" s="1"/>
  <c r="N28" i="5"/>
  <c r="R28" i="5" s="1"/>
  <c r="O62" i="4"/>
  <c r="O60" i="4"/>
  <c r="S60" i="4" s="1"/>
  <c r="O58" i="4"/>
  <c r="S58" i="4" s="1"/>
  <c r="O56" i="4"/>
  <c r="S56" i="4" s="1"/>
  <c r="L56" i="4" s="1"/>
  <c r="O54" i="4"/>
  <c r="S54" i="4" s="1"/>
  <c r="O52" i="4"/>
  <c r="S52" i="4" s="1"/>
  <c r="O50" i="4"/>
  <c r="S50" i="4" s="1"/>
  <c r="O48" i="4"/>
  <c r="S48" i="4" s="1"/>
  <c r="O10" i="4"/>
  <c r="S10" i="4" s="1"/>
  <c r="O18" i="4"/>
  <c r="S18" i="4" s="1"/>
  <c r="N11" i="4"/>
  <c r="R11" i="4" s="1"/>
  <c r="N23" i="4"/>
  <c r="R23" i="4" s="1"/>
  <c r="R45" i="9"/>
  <c r="S23" i="9"/>
  <c r="R23" i="9"/>
  <c r="R15" i="9"/>
  <c r="R28" i="9"/>
  <c r="S44" i="9"/>
  <c r="S60" i="9"/>
  <c r="R51" i="9"/>
  <c r="S58" i="9"/>
  <c r="R53" i="9"/>
  <c r="S22" i="9"/>
  <c r="R57" i="9"/>
  <c r="R28" i="8"/>
  <c r="R20" i="8"/>
  <c r="R12" i="8"/>
  <c r="S17" i="8"/>
  <c r="S9" i="8"/>
  <c r="R50" i="8"/>
  <c r="R13" i="8"/>
  <c r="R61" i="7"/>
  <c r="R53" i="7"/>
  <c r="R45" i="7"/>
  <c r="S15" i="7"/>
  <c r="S47" i="7"/>
  <c r="S45" i="7"/>
  <c r="R12" i="7"/>
  <c r="R21" i="7"/>
  <c r="R58" i="7"/>
  <c r="R59" i="6"/>
  <c r="R43" i="6"/>
  <c r="S47" i="6"/>
  <c r="R21" i="6"/>
  <c r="S44" i="6"/>
  <c r="S9" i="6"/>
  <c r="S27" i="5"/>
  <c r="S11" i="5"/>
  <c r="R21" i="9"/>
  <c r="R13" i="9"/>
  <c r="R10" i="9"/>
  <c r="R20" i="9"/>
  <c r="R48" i="9"/>
  <c r="S12" i="9"/>
  <c r="R61" i="9"/>
  <c r="R50" i="9"/>
  <c r="S25" i="8"/>
  <c r="R18" i="8"/>
  <c r="S15" i="8"/>
  <c r="S55" i="8"/>
  <c r="S12" i="8"/>
  <c r="R58" i="8"/>
  <c r="S60" i="8"/>
  <c r="R48" i="8"/>
  <c r="R21" i="8"/>
  <c r="S56" i="8"/>
  <c r="R59" i="7"/>
  <c r="R51" i="7"/>
  <c r="R43" i="7"/>
  <c r="R56" i="7"/>
  <c r="R23" i="7"/>
  <c r="S52" i="7"/>
  <c r="S14" i="7"/>
  <c r="S53" i="6"/>
  <c r="R28" i="6"/>
  <c r="R20" i="6"/>
  <c r="R15" i="6"/>
  <c r="S15" i="6"/>
  <c r="S52" i="6"/>
  <c r="S17" i="6"/>
  <c r="R19" i="9"/>
  <c r="R11" i="9"/>
  <c r="R12" i="9"/>
  <c r="S55" i="9"/>
  <c r="S47" i="9"/>
  <c r="S52" i="9"/>
  <c r="S50" i="9"/>
  <c r="R53" i="8"/>
  <c r="R45" i="8"/>
  <c r="S45" i="8"/>
  <c r="S47" i="8"/>
  <c r="S44" i="8"/>
  <c r="S22" i="8"/>
  <c r="R61" i="8"/>
  <c r="S52" i="8"/>
  <c r="R15" i="8"/>
  <c r="R15" i="7"/>
  <c r="S44" i="7"/>
  <c r="R50" i="7"/>
  <c r="R48" i="7"/>
  <c r="S22" i="7"/>
  <c r="S50" i="7"/>
  <c r="S20" i="7"/>
  <c r="S22" i="6"/>
  <c r="R18" i="6"/>
  <c r="R13" i="6"/>
  <c r="S25" i="9"/>
  <c r="S17" i="9"/>
  <c r="S9" i="9"/>
  <c r="S53" i="9"/>
  <c r="R56" i="9"/>
  <c r="S28" i="9"/>
  <c r="S48" i="9"/>
  <c r="S14" i="9"/>
  <c r="R58" i="9"/>
  <c r="R59" i="9"/>
  <c r="R51" i="8"/>
  <c r="R43" i="8"/>
  <c r="S50" i="8"/>
  <c r="S14" i="8"/>
  <c r="R56" i="8"/>
  <c r="R59" i="8"/>
  <c r="R23" i="8"/>
  <c r="S25" i="7"/>
  <c r="S17" i="7"/>
  <c r="S9" i="7"/>
  <c r="R13" i="7"/>
  <c r="S55" i="7"/>
  <c r="S53" i="7"/>
  <c r="R28" i="7"/>
  <c r="R20" i="7"/>
  <c r="S58" i="7"/>
  <c r="S60" i="7"/>
  <c r="R53" i="6"/>
  <c r="R45" i="6"/>
  <c r="S20" i="6"/>
  <c r="S12" i="6"/>
  <c r="S55" i="6"/>
  <c r="R61" i="6"/>
  <c r="S58" i="6"/>
  <c r="R58" i="6"/>
  <c r="S25" i="6"/>
  <c r="R49" i="4"/>
  <c r="S24" i="5"/>
  <c r="R54" i="5"/>
  <c r="R23" i="5"/>
  <c r="S46" i="4"/>
  <c r="R57" i="5"/>
  <c r="R13" i="4"/>
  <c r="R14" i="4"/>
  <c r="R46" i="4"/>
  <c r="R25" i="4"/>
  <c r="R15" i="4"/>
  <c r="S23" i="6"/>
  <c r="R23" i="6"/>
  <c r="S45" i="5"/>
  <c r="S61" i="5"/>
  <c r="S53" i="5"/>
  <c r="S51" i="4"/>
  <c r="R54" i="4"/>
  <c r="R62" i="4"/>
  <c r="S52" i="5"/>
  <c r="S19" i="4"/>
  <c r="S61" i="4"/>
  <c r="S14" i="5"/>
  <c r="S60" i="6"/>
  <c r="S51" i="5"/>
  <c r="S54" i="5"/>
  <c r="S22" i="5"/>
  <c r="R52" i="5"/>
  <c r="R16" i="4"/>
  <c r="R50" i="6"/>
  <c r="S45" i="4"/>
  <c r="S53" i="4"/>
  <c r="S62" i="4"/>
  <c r="R46" i="5"/>
  <c r="R25" i="5"/>
  <c r="R62" i="5"/>
  <c r="S16" i="4"/>
  <c r="K46" i="12"/>
  <c r="K50" i="12"/>
  <c r="K52" i="12"/>
  <c r="K56" i="12"/>
  <c r="K60" i="12"/>
  <c r="K45" i="12"/>
  <c r="K47" i="12"/>
  <c r="K49" i="12"/>
  <c r="K51" i="12"/>
  <c r="K53" i="12"/>
  <c r="K55" i="12"/>
  <c r="K57" i="12"/>
  <c r="K59" i="12"/>
  <c r="K61" i="12"/>
  <c r="K44" i="12"/>
  <c r="K48" i="12"/>
  <c r="K54" i="12"/>
  <c r="K58" i="12"/>
  <c r="K62" i="12"/>
  <c r="K10" i="12"/>
  <c r="M10" i="12" s="1"/>
  <c r="K14" i="12"/>
  <c r="K19" i="12"/>
  <c r="K24" i="12"/>
  <c r="K25" i="12"/>
  <c r="K13" i="12"/>
  <c r="K18" i="12"/>
  <c r="K12" i="12"/>
  <c r="K16" i="12"/>
  <c r="K17" i="12"/>
  <c r="K22" i="12"/>
  <c r="K20" i="12"/>
  <c r="K21" i="12"/>
  <c r="K26" i="12"/>
  <c r="K23" i="12"/>
  <c r="K28" i="12"/>
  <c r="K27" i="12"/>
  <c r="K11" i="12"/>
  <c r="K15" i="12"/>
  <c r="K9" i="12"/>
  <c r="M9" i="12" s="1"/>
  <c r="K9" i="5" l="1"/>
  <c r="K29" i="5" s="1"/>
  <c r="K9" i="8"/>
  <c r="K29" i="8" s="1"/>
  <c r="K9" i="9"/>
  <c r="K29" i="9" s="1"/>
  <c r="K9" i="7"/>
  <c r="K29" i="7" s="1"/>
  <c r="K9" i="6"/>
  <c r="K29" i="6" s="1"/>
  <c r="K9" i="4"/>
  <c r="K29" i="4" s="1"/>
  <c r="L23" i="4"/>
  <c r="D14" i="11"/>
  <c r="L9" i="4"/>
  <c r="L21" i="4"/>
  <c r="L19" i="4"/>
  <c r="L48" i="4"/>
  <c r="L57" i="4"/>
  <c r="D56" i="11"/>
  <c r="F60" i="11"/>
  <c r="L61" i="5"/>
  <c r="L55" i="4"/>
  <c r="D54" i="11"/>
  <c r="L54" i="5"/>
  <c r="F53" i="11"/>
  <c r="F19" i="11"/>
  <c r="L20" i="5"/>
  <c r="L49" i="9"/>
  <c r="N48" i="11"/>
  <c r="L22" i="9"/>
  <c r="N21" i="11"/>
  <c r="L17" i="4"/>
  <c r="D16" i="11"/>
  <c r="F44" i="11"/>
  <c r="L45" i="5"/>
  <c r="D19" i="11"/>
  <c r="L20" i="4"/>
  <c r="L10" i="5"/>
  <c r="F9" i="11"/>
  <c r="D58" i="11"/>
  <c r="L59" i="4"/>
  <c r="F18" i="11"/>
  <c r="L19" i="5"/>
  <c r="L12" i="4"/>
  <c r="D11" i="11"/>
  <c r="L10" i="4"/>
  <c r="D9" i="11"/>
  <c r="D18" i="11"/>
  <c r="D20" i="11"/>
  <c r="F43" i="11"/>
  <c r="L44" i="5"/>
  <c r="L18" i="5"/>
  <c r="F17" i="11"/>
  <c r="F11" i="11"/>
  <c r="L12" i="5"/>
  <c r="L27" i="4"/>
  <c r="D26" i="11"/>
  <c r="D45" i="11"/>
  <c r="L46" i="4"/>
  <c r="L11" i="4"/>
  <c r="D10" i="11"/>
  <c r="L26" i="4"/>
  <c r="D25" i="11"/>
  <c r="L61" i="4"/>
  <c r="D60" i="11"/>
  <c r="L58" i="4"/>
  <c r="D57" i="11"/>
  <c r="L23" i="5"/>
  <c r="F22" i="11"/>
  <c r="F47" i="11"/>
  <c r="L48" i="5"/>
  <c r="L43" i="4"/>
  <c r="H57" i="11"/>
  <c r="L58" i="6"/>
  <c r="L43" i="5"/>
  <c r="H16" i="11"/>
  <c r="L17" i="6"/>
  <c r="H15" i="11"/>
  <c r="L16" i="6"/>
  <c r="L53" i="6"/>
  <c r="H52" i="11"/>
  <c r="L28" i="7"/>
  <c r="J27" i="11"/>
  <c r="J54" i="11"/>
  <c r="L55" i="7"/>
  <c r="L22" i="8"/>
  <c r="L21" i="11"/>
  <c r="L51" i="8"/>
  <c r="L50" i="11"/>
  <c r="L55" i="9"/>
  <c r="N54" i="11"/>
  <c r="L54" i="9"/>
  <c r="N53" i="11"/>
  <c r="L9" i="9"/>
  <c r="H9" i="11"/>
  <c r="L10" i="6"/>
  <c r="L47" i="6"/>
  <c r="H46" i="11"/>
  <c r="L25" i="7"/>
  <c r="J24" i="11"/>
  <c r="J21" i="11"/>
  <c r="L22" i="7"/>
  <c r="L15" i="7"/>
  <c r="J14" i="11"/>
  <c r="L49" i="7"/>
  <c r="J48" i="11"/>
  <c r="L61" i="8"/>
  <c r="L60" i="11"/>
  <c r="L15" i="11"/>
  <c r="L16" i="8"/>
  <c r="L44" i="11"/>
  <c r="L45" i="8"/>
  <c r="L24" i="9"/>
  <c r="N23" i="11"/>
  <c r="H18" i="11"/>
  <c r="L19" i="6"/>
  <c r="L9" i="7"/>
  <c r="L43" i="7"/>
  <c r="L18" i="11"/>
  <c r="L19" i="8"/>
  <c r="L9" i="11"/>
  <c r="L10" i="8"/>
  <c r="L61" i="9"/>
  <c r="N60" i="11"/>
  <c r="L48" i="9"/>
  <c r="N47" i="11"/>
  <c r="L10" i="9"/>
  <c r="N9" i="11"/>
  <c r="L54" i="6"/>
  <c r="H53" i="11"/>
  <c r="J57" i="11"/>
  <c r="L58" i="7"/>
  <c r="L18" i="7"/>
  <c r="J17" i="11"/>
  <c r="L54" i="8"/>
  <c r="L53" i="11"/>
  <c r="L49" i="11"/>
  <c r="L50" i="8"/>
  <c r="L9" i="8"/>
  <c r="L57" i="9"/>
  <c r="N56" i="11"/>
  <c r="L52" i="9"/>
  <c r="N51" i="11"/>
  <c r="L14" i="9"/>
  <c r="N13" i="11"/>
  <c r="N22" i="11"/>
  <c r="L23" i="9"/>
  <c r="L55" i="5"/>
  <c r="F54" i="11"/>
  <c r="L18" i="4"/>
  <c r="D17" i="11"/>
  <c r="L60" i="5"/>
  <c r="F59" i="11"/>
  <c r="L59" i="8"/>
  <c r="L58" i="11"/>
  <c r="F61" i="11"/>
  <c r="L62" i="5"/>
  <c r="L46" i="5"/>
  <c r="F45" i="11"/>
  <c r="L22" i="5"/>
  <c r="F21" i="11"/>
  <c r="L50" i="6"/>
  <c r="H49" i="11"/>
  <c r="D23" i="11"/>
  <c r="L24" i="4"/>
  <c r="F51" i="11"/>
  <c r="L52" i="5"/>
  <c r="L24" i="5"/>
  <c r="F23" i="11"/>
  <c r="D50" i="11"/>
  <c r="L51" i="4"/>
  <c r="D22" i="11"/>
  <c r="L51" i="5"/>
  <c r="F50" i="11"/>
  <c r="L54" i="4"/>
  <c r="D53" i="11"/>
  <c r="D47" i="11"/>
  <c r="L50" i="5"/>
  <c r="F49" i="11"/>
  <c r="L26" i="5"/>
  <c r="F25" i="11"/>
  <c r="H22" i="11"/>
  <c r="L23" i="6"/>
  <c r="L56" i="5"/>
  <c r="F55" i="11"/>
  <c r="D13" i="11"/>
  <c r="L14" i="4"/>
  <c r="F20" i="11"/>
  <c r="L21" i="5"/>
  <c r="L57" i="5"/>
  <c r="F56" i="11"/>
  <c r="D52" i="11"/>
  <c r="L53" i="4"/>
  <c r="D48" i="11"/>
  <c r="L49" i="4"/>
  <c r="L9" i="5"/>
  <c r="F16" i="11"/>
  <c r="L17" i="5"/>
  <c r="L52" i="6"/>
  <c r="H51" i="11"/>
  <c r="L61" i="6"/>
  <c r="H60" i="11"/>
  <c r="H23" i="11"/>
  <c r="L24" i="6"/>
  <c r="L60" i="7"/>
  <c r="J59" i="11"/>
  <c r="L22" i="11"/>
  <c r="L23" i="8"/>
  <c r="L17" i="8"/>
  <c r="L16" i="11"/>
  <c r="L59" i="9"/>
  <c r="N58" i="11"/>
  <c r="N16" i="11"/>
  <c r="L17" i="9"/>
  <c r="L13" i="6"/>
  <c r="H12" i="11"/>
  <c r="L18" i="6"/>
  <c r="H17" i="11"/>
  <c r="H54" i="11"/>
  <c r="L55" i="6"/>
  <c r="J43" i="11"/>
  <c r="L44" i="7"/>
  <c r="L50" i="7"/>
  <c r="J49" i="11"/>
  <c r="J56" i="11"/>
  <c r="L57" i="7"/>
  <c r="L24" i="8"/>
  <c r="L23" i="11"/>
  <c r="L53" i="8"/>
  <c r="L52" i="11"/>
  <c r="L47" i="9"/>
  <c r="N46" i="11"/>
  <c r="N10" i="11"/>
  <c r="L11" i="9"/>
  <c r="H24" i="11"/>
  <c r="L25" i="6"/>
  <c r="L12" i="6"/>
  <c r="H11" i="11"/>
  <c r="H48" i="11"/>
  <c r="L49" i="6"/>
  <c r="J61" i="11"/>
  <c r="L62" i="7"/>
  <c r="L24" i="7"/>
  <c r="J23" i="11"/>
  <c r="L17" i="7"/>
  <c r="J16" i="11"/>
  <c r="J50" i="11"/>
  <c r="L51" i="7"/>
  <c r="L21" i="8"/>
  <c r="L20" i="11"/>
  <c r="L18" i="8"/>
  <c r="L17" i="11"/>
  <c r="L47" i="8"/>
  <c r="L46" i="11"/>
  <c r="L50" i="9"/>
  <c r="N49" i="11"/>
  <c r="L26" i="9"/>
  <c r="N25" i="11"/>
  <c r="H10" i="11"/>
  <c r="L11" i="6"/>
  <c r="H61" i="11"/>
  <c r="L62" i="6"/>
  <c r="L46" i="6"/>
  <c r="H45" i="11"/>
  <c r="L43" i="6"/>
  <c r="J20" i="11"/>
  <c r="L21" i="7"/>
  <c r="J51" i="11"/>
  <c r="L52" i="7"/>
  <c r="J11" i="11"/>
  <c r="L12" i="7"/>
  <c r="L11" i="7"/>
  <c r="J10" i="11"/>
  <c r="J44" i="11"/>
  <c r="L45" i="7"/>
  <c r="L11" i="8"/>
  <c r="L10" i="11"/>
  <c r="L59" i="11"/>
  <c r="L60" i="8"/>
  <c r="L12" i="8"/>
  <c r="L11" i="11"/>
  <c r="L53" i="9"/>
  <c r="N52" i="11"/>
  <c r="L18" i="9"/>
  <c r="N17" i="11"/>
  <c r="L14" i="7"/>
  <c r="J13" i="11"/>
  <c r="L14" i="11"/>
  <c r="L15" i="8"/>
  <c r="L61" i="11"/>
  <c r="L62" i="8"/>
  <c r="N26" i="11"/>
  <c r="L27" i="9"/>
  <c r="L60" i="9"/>
  <c r="N59" i="11"/>
  <c r="L12" i="9"/>
  <c r="N11" i="11"/>
  <c r="N18" i="11"/>
  <c r="L19" i="9"/>
  <c r="F12" i="11"/>
  <c r="L13" i="5"/>
  <c r="F46" i="11"/>
  <c r="L47" i="5"/>
  <c r="L60" i="6"/>
  <c r="H59" i="11"/>
  <c r="L9" i="6"/>
  <c r="H19" i="11"/>
  <c r="L20" i="6"/>
  <c r="L57" i="6"/>
  <c r="H56" i="11"/>
  <c r="J22" i="11"/>
  <c r="L23" i="7"/>
  <c r="L56" i="7"/>
  <c r="J55" i="11"/>
  <c r="L59" i="7"/>
  <c r="J58" i="11"/>
  <c r="L48" i="8"/>
  <c r="L47" i="11"/>
  <c r="L58" i="8"/>
  <c r="L57" i="11"/>
  <c r="L25" i="11"/>
  <c r="L26" i="8"/>
  <c r="L54" i="11"/>
  <c r="L55" i="8"/>
  <c r="L46" i="9"/>
  <c r="N45" i="11"/>
  <c r="N12" i="11"/>
  <c r="L13" i="9"/>
  <c r="L43" i="9"/>
  <c r="L21" i="6"/>
  <c r="H20" i="11"/>
  <c r="H13" i="11"/>
  <c r="L14" i="6"/>
  <c r="L51" i="6"/>
  <c r="H50" i="11"/>
  <c r="J53" i="11"/>
  <c r="L54" i="7"/>
  <c r="L26" i="7"/>
  <c r="J25" i="11"/>
  <c r="J18" i="11"/>
  <c r="L19" i="7"/>
  <c r="L53" i="7"/>
  <c r="J52" i="11"/>
  <c r="L12" i="11"/>
  <c r="L13" i="8"/>
  <c r="L51" i="11"/>
  <c r="L52" i="8"/>
  <c r="L19" i="11"/>
  <c r="L20" i="8"/>
  <c r="L49" i="8"/>
  <c r="L48" i="11"/>
  <c r="L28" i="9"/>
  <c r="N27" i="11"/>
  <c r="D43" i="11"/>
  <c r="L44" i="4"/>
  <c r="D59" i="11"/>
  <c r="L60" i="4"/>
  <c r="L62" i="4"/>
  <c r="D61" i="11"/>
  <c r="L16" i="5"/>
  <c r="F15" i="11"/>
  <c r="L56" i="6"/>
  <c r="H55" i="11"/>
  <c r="L45" i="11"/>
  <c r="L46" i="8"/>
  <c r="L56" i="9"/>
  <c r="N55" i="11"/>
  <c r="H25" i="11"/>
  <c r="L26" i="6"/>
  <c r="L28" i="4"/>
  <c r="D27" i="11"/>
  <c r="F24" i="11"/>
  <c r="L25" i="5"/>
  <c r="L58" i="5"/>
  <c r="F57" i="11"/>
  <c r="L11" i="5"/>
  <c r="F10" i="11"/>
  <c r="D15" i="11"/>
  <c r="L16" i="4"/>
  <c r="D55" i="11"/>
  <c r="L52" i="4"/>
  <c r="D51" i="11"/>
  <c r="L47" i="4"/>
  <c r="D46" i="11"/>
  <c r="D44" i="11"/>
  <c r="L45" i="4"/>
  <c r="L14" i="5"/>
  <c r="F13" i="11"/>
  <c r="L50" i="4"/>
  <c r="D49" i="11"/>
  <c r="L53" i="5"/>
  <c r="F52" i="11"/>
  <c r="L59" i="5"/>
  <c r="F58" i="11"/>
  <c r="L15" i="4"/>
  <c r="L25" i="4"/>
  <c r="D24" i="11"/>
  <c r="L22" i="4"/>
  <c r="D21" i="11"/>
  <c r="D12" i="11"/>
  <c r="L13" i="4"/>
  <c r="L27" i="5"/>
  <c r="F26" i="11"/>
  <c r="L28" i="5"/>
  <c r="F27" i="11"/>
  <c r="H47" i="11"/>
  <c r="L48" i="6"/>
  <c r="L45" i="6"/>
  <c r="H44" i="11"/>
  <c r="J19" i="11"/>
  <c r="L20" i="7"/>
  <c r="L13" i="7"/>
  <c r="J12" i="11"/>
  <c r="L47" i="7"/>
  <c r="J46" i="11"/>
  <c r="L55" i="11"/>
  <c r="L56" i="8"/>
  <c r="L13" i="11"/>
  <c r="L14" i="8"/>
  <c r="L43" i="8"/>
  <c r="L58" i="9"/>
  <c r="N57" i="11"/>
  <c r="L62" i="9"/>
  <c r="N61" i="11"/>
  <c r="L16" i="9"/>
  <c r="N15" i="11"/>
  <c r="L46" i="7"/>
  <c r="J45" i="11"/>
  <c r="L48" i="7"/>
  <c r="J47" i="11"/>
  <c r="L26" i="11"/>
  <c r="L27" i="8"/>
  <c r="N24" i="11"/>
  <c r="L25" i="9"/>
  <c r="L44" i="9"/>
  <c r="N43" i="11"/>
  <c r="H14" i="11"/>
  <c r="L15" i="6"/>
  <c r="L28" i="6"/>
  <c r="H27" i="11"/>
  <c r="J9" i="11"/>
  <c r="L10" i="7"/>
  <c r="J15" i="11"/>
  <c r="L16" i="7"/>
  <c r="L20" i="9"/>
  <c r="N19" i="11"/>
  <c r="N20" i="11"/>
  <c r="L21" i="9"/>
  <c r="F14" i="11"/>
  <c r="L15" i="5"/>
  <c r="F48" i="11"/>
  <c r="L49" i="5"/>
  <c r="L27" i="6"/>
  <c r="H26" i="11"/>
  <c r="H43" i="11"/>
  <c r="L44" i="6"/>
  <c r="L22" i="6"/>
  <c r="H21" i="11"/>
  <c r="H58" i="11"/>
  <c r="L59" i="6"/>
  <c r="J26" i="11"/>
  <c r="L27" i="7"/>
  <c r="J60" i="11"/>
  <c r="L61" i="7"/>
  <c r="L44" i="8"/>
  <c r="L43" i="11"/>
  <c r="L24" i="11"/>
  <c r="L25" i="8"/>
  <c r="L28" i="8"/>
  <c r="L27" i="11"/>
  <c r="L56" i="11"/>
  <c r="L57" i="8"/>
  <c r="L51" i="9"/>
  <c r="N50" i="11"/>
  <c r="N14" i="11"/>
  <c r="L15" i="9"/>
  <c r="L45" i="9"/>
  <c r="N44" i="11"/>
  <c r="P51" i="11" l="1"/>
  <c r="P49" i="11"/>
  <c r="P14" i="11"/>
  <c r="P58" i="11"/>
  <c r="P15" i="11"/>
  <c r="P43" i="11"/>
  <c r="P48" i="11"/>
  <c r="P52" i="11"/>
  <c r="P59" i="11"/>
  <c r="P13" i="11"/>
  <c r="L8" i="11"/>
  <c r="J8" i="11"/>
  <c r="F42" i="11"/>
  <c r="P18" i="11"/>
  <c r="P19" i="11"/>
  <c r="P24" i="11"/>
  <c r="P44" i="11"/>
  <c r="N42" i="11"/>
  <c r="K63" i="9"/>
  <c r="H8" i="11"/>
  <c r="F8" i="11"/>
  <c r="J42" i="11"/>
  <c r="P57" i="11"/>
  <c r="P25" i="11"/>
  <c r="P9" i="11"/>
  <c r="P54" i="11"/>
  <c r="D8" i="11"/>
  <c r="L42" i="11"/>
  <c r="P12" i="11"/>
  <c r="P46" i="11"/>
  <c r="P55" i="11"/>
  <c r="P53" i="11"/>
  <c r="P23" i="11"/>
  <c r="P47" i="11"/>
  <c r="P56" i="11"/>
  <c r="H42" i="11"/>
  <c r="P50" i="11"/>
  <c r="N8" i="11"/>
  <c r="P21" i="11"/>
  <c r="P27" i="11"/>
  <c r="P61" i="11"/>
  <c r="R61" i="11" s="1"/>
  <c r="P45" i="11"/>
  <c r="P17" i="11"/>
  <c r="D42" i="11"/>
  <c r="P22" i="11"/>
  <c r="P60" i="11"/>
  <c r="P10" i="11"/>
  <c r="P26" i="11"/>
  <c r="P20" i="11"/>
  <c r="P11" i="11"/>
  <c r="P16" i="11"/>
  <c r="N21" i="12" l="1"/>
  <c r="O21" i="12" s="1"/>
  <c r="R20" i="11"/>
  <c r="N23" i="12"/>
  <c r="O23" i="12" s="1"/>
  <c r="R22" i="11"/>
  <c r="N55" i="12"/>
  <c r="O55" i="12" s="1"/>
  <c r="R53" i="11"/>
  <c r="N58" i="12"/>
  <c r="O58" i="12" s="1"/>
  <c r="R56" i="11"/>
  <c r="N57" i="12"/>
  <c r="O57" i="12" s="1"/>
  <c r="R55" i="11"/>
  <c r="R9" i="11"/>
  <c r="N10" i="12" s="1"/>
  <c r="O10" i="12" s="1"/>
  <c r="H41" i="13" s="1"/>
  <c r="I41" i="13" s="1"/>
  <c r="N25" i="12"/>
  <c r="O25" i="12" s="1"/>
  <c r="R24" i="11"/>
  <c r="N50" i="12"/>
  <c r="O50" i="12" s="1"/>
  <c r="R48" i="11"/>
  <c r="N15" i="12"/>
  <c r="O15" i="12" s="1"/>
  <c r="R14" i="11"/>
  <c r="N47" i="12"/>
  <c r="O47" i="12" s="1"/>
  <c r="R45" i="11"/>
  <c r="N46" i="12"/>
  <c r="O46" i="12" s="1"/>
  <c r="R44" i="11"/>
  <c r="N60" i="12"/>
  <c r="O60" i="12" s="1"/>
  <c r="R58" i="11"/>
  <c r="N17" i="12"/>
  <c r="O17" i="12" s="1"/>
  <c r="R16" i="11"/>
  <c r="N11" i="12"/>
  <c r="O11" i="12" s="1"/>
  <c r="R10" i="11"/>
  <c r="N28" i="12"/>
  <c r="O28" i="12" s="1"/>
  <c r="R27" i="11"/>
  <c r="N52" i="12"/>
  <c r="O52" i="12" s="1"/>
  <c r="R50" i="11"/>
  <c r="N49" i="12"/>
  <c r="O49" i="12" s="1"/>
  <c r="R47" i="11"/>
  <c r="N48" i="12"/>
  <c r="O48" i="12" s="1"/>
  <c r="R46" i="11"/>
  <c r="N26" i="12"/>
  <c r="O26" i="12" s="1"/>
  <c r="R25" i="11"/>
  <c r="N20" i="12"/>
  <c r="O20" i="12" s="1"/>
  <c r="R19" i="11"/>
  <c r="N14" i="12"/>
  <c r="O14" i="12" s="1"/>
  <c r="R13" i="11"/>
  <c r="N45" i="12"/>
  <c r="O45" i="12" s="1"/>
  <c r="R43" i="11"/>
  <c r="N51" i="12"/>
  <c r="O51" i="12" s="1"/>
  <c r="R49" i="11"/>
  <c r="N56" i="12"/>
  <c r="O56" i="12" s="1"/>
  <c r="R54" i="11"/>
  <c r="N54" i="12"/>
  <c r="O54" i="12" s="1"/>
  <c r="R52" i="11"/>
  <c r="N27" i="12"/>
  <c r="O27" i="12" s="1"/>
  <c r="R26" i="11"/>
  <c r="N12" i="12"/>
  <c r="O12" i="12" s="1"/>
  <c r="R11" i="11"/>
  <c r="N62" i="12"/>
  <c r="O62" i="12" s="1"/>
  <c r="R60" i="11"/>
  <c r="N18" i="12"/>
  <c r="O18" i="12" s="1"/>
  <c r="R17" i="11"/>
  <c r="N22" i="12"/>
  <c r="O22" i="12" s="1"/>
  <c r="R21" i="11"/>
  <c r="N24" i="12"/>
  <c r="O24" i="12" s="1"/>
  <c r="R23" i="11"/>
  <c r="N13" i="12"/>
  <c r="O13" i="12" s="1"/>
  <c r="R12" i="11"/>
  <c r="N59" i="12"/>
  <c r="O59" i="12" s="1"/>
  <c r="R57" i="11"/>
  <c r="N19" i="12"/>
  <c r="O19" i="12" s="1"/>
  <c r="R18" i="11"/>
  <c r="N61" i="12"/>
  <c r="O61" i="12" s="1"/>
  <c r="R59" i="11"/>
  <c r="N16" i="12"/>
  <c r="O16" i="12" s="1"/>
  <c r="R15" i="11"/>
  <c r="N53" i="12"/>
  <c r="O53" i="12" s="1"/>
  <c r="R51" i="11"/>
  <c r="P8" i="11"/>
  <c r="H29" i="9"/>
  <c r="F63" i="9"/>
  <c r="I63" i="9"/>
  <c r="I29" i="9"/>
  <c r="D29" i="9"/>
  <c r="G29" i="9"/>
  <c r="E63" i="9"/>
  <c r="G63" i="9"/>
  <c r="D63" i="9"/>
  <c r="C29" i="9"/>
  <c r="J29" i="9"/>
  <c r="C63" i="9"/>
  <c r="J63" i="9"/>
  <c r="H63" i="9"/>
  <c r="F29" i="9"/>
  <c r="E29" i="9"/>
  <c r="J63" i="6"/>
  <c r="I63" i="6"/>
  <c r="I29" i="6"/>
  <c r="E29" i="6"/>
  <c r="F63" i="6"/>
  <c r="E63" i="6"/>
  <c r="H29" i="6"/>
  <c r="G63" i="6"/>
  <c r="G29" i="6"/>
  <c r="H63" i="6"/>
  <c r="D63" i="6"/>
  <c r="C63" i="6"/>
  <c r="C29" i="6"/>
  <c r="F29" i="6"/>
  <c r="J29" i="6"/>
  <c r="D29" i="6"/>
  <c r="G63" i="8"/>
  <c r="C29" i="8"/>
  <c r="F29" i="8"/>
  <c r="E29" i="8"/>
  <c r="D29" i="8"/>
  <c r="I29" i="8"/>
  <c r="E63" i="8"/>
  <c r="I63" i="8"/>
  <c r="J29" i="8"/>
  <c r="F63" i="8"/>
  <c r="J63" i="8"/>
  <c r="G29" i="8"/>
  <c r="C63" i="8"/>
  <c r="H29" i="8"/>
  <c r="D63" i="8"/>
  <c r="H63" i="8"/>
  <c r="P42" i="11"/>
  <c r="F29" i="4"/>
  <c r="E29" i="4"/>
  <c r="I29" i="4"/>
  <c r="J63" i="4"/>
  <c r="H63" i="4"/>
  <c r="G63" i="4"/>
  <c r="E63" i="4"/>
  <c r="C29" i="4"/>
  <c r="H29" i="4"/>
  <c r="C63" i="4"/>
  <c r="I63" i="4"/>
  <c r="D63" i="4"/>
  <c r="G29" i="4"/>
  <c r="D29" i="4"/>
  <c r="J29" i="4"/>
  <c r="F63" i="4"/>
  <c r="H29" i="5"/>
  <c r="G29" i="5"/>
  <c r="J29" i="5"/>
  <c r="I29" i="5"/>
  <c r="D29" i="5"/>
  <c r="F29" i="5"/>
  <c r="E29" i="5"/>
  <c r="G63" i="5"/>
  <c r="J63" i="5"/>
  <c r="I63" i="5"/>
  <c r="H63" i="5"/>
  <c r="C63" i="5"/>
  <c r="F63" i="5"/>
  <c r="E63" i="5"/>
  <c r="D63" i="5"/>
  <c r="C29" i="5"/>
  <c r="H29" i="7"/>
  <c r="G29" i="7"/>
  <c r="I63" i="7"/>
  <c r="E29" i="7"/>
  <c r="D29" i="7"/>
  <c r="C29" i="7"/>
  <c r="E63" i="7"/>
  <c r="G63" i="7"/>
  <c r="J63" i="7"/>
  <c r="H63" i="7"/>
  <c r="J29" i="7"/>
  <c r="C63" i="7"/>
  <c r="F63" i="7"/>
  <c r="D63" i="7"/>
  <c r="F29" i="7"/>
  <c r="I29" i="7"/>
  <c r="N44" i="12" l="1"/>
  <c r="O44" i="12" s="1"/>
  <c r="R42" i="11"/>
  <c r="R8" i="11"/>
  <c r="N9" i="12" s="1"/>
  <c r="O9" i="12" s="1"/>
  <c r="H9" i="13" l="1"/>
  <c r="I9" i="13" s="1"/>
  <c r="H8" i="13"/>
  <c r="I8" i="13" s="1"/>
  <c r="I28" i="13" l="1"/>
  <c r="I61" i="13" s="1"/>
  <c r="I94" i="13" s="1"/>
  <c r="I127" i="13" s="1"/>
  <c r="I160" i="13" s="1"/>
  <c r="I193" i="13" s="1"/>
  <c r="I226" i="13" s="1"/>
  <c r="I259" i="13" s="1"/>
  <c r="I292" i="13" s="1"/>
  <c r="I325" i="13" s="1"/>
  <c r="I29" i="13" l="1"/>
  <c r="I62" i="13" s="1"/>
  <c r="I95" i="13" s="1"/>
  <c r="I128" i="13" s="1"/>
  <c r="I161" i="13" s="1"/>
  <c r="I194" i="13" s="1"/>
  <c r="I227" i="13" s="1"/>
  <c r="I260" i="13" s="1"/>
  <c r="I293" i="13" s="1"/>
  <c r="I326" i="13" s="1"/>
  <c r="E8" i="18" s="1"/>
  <c r="F7" i="18" s="1"/>
  <c r="F15" i="18" s="1"/>
</calcChain>
</file>

<file path=xl/sharedStrings.xml><?xml version="1.0" encoding="utf-8"?>
<sst xmlns="http://schemas.openxmlformats.org/spreadsheetml/2006/main" count="1335" uniqueCount="178">
  <si>
    <t>PROJE BİLGİLERİ</t>
  </si>
  <si>
    <t>Proje No</t>
  </si>
  <si>
    <t>Proje Adı</t>
  </si>
  <si>
    <t>Mali Rapor Dönemi</t>
  </si>
  <si>
    <t>Proje Başvuru Tarihi</t>
  </si>
  <si>
    <t>Brüt Asgari Ücret</t>
  </si>
  <si>
    <t>PERSONEL BİLGİLERİ</t>
  </si>
  <si>
    <t>Asgari Ücret</t>
  </si>
  <si>
    <t>SGK TAVAN</t>
  </si>
  <si>
    <t>PROGRAM KODU</t>
  </si>
  <si>
    <t>Sıra No</t>
  </si>
  <si>
    <t>Adı Soyadı</t>
  </si>
  <si>
    <t>TC Kimlik No</t>
  </si>
  <si>
    <t>Projedeki Görevi/Ünvanı</t>
  </si>
  <si>
    <t>Emekli mi?</t>
  </si>
  <si>
    <t>PERSONEL LİSTESİ</t>
  </si>
  <si>
    <t>Personal Tablo</t>
  </si>
  <si>
    <t xml:space="preserve"> </t>
  </si>
  <si>
    <t>TÜBİTAK</t>
  </si>
  <si>
    <t>TEKNOLOJİ VE YENİLİK DESTEK PROGRAMLARI</t>
  </si>
  <si>
    <t xml:space="preserve">BAŞKANLIĞI </t>
  </si>
  <si>
    <t>DESTEK PROGRAMLARI</t>
  </si>
  <si>
    <t>MALİ RAPOR</t>
  </si>
  <si>
    <t>PROJE NUMARASI</t>
  </si>
  <si>
    <t>:</t>
  </si>
  <si>
    <t>PROJE YÜRÜTÜCÜSÜ</t>
  </si>
  <si>
    <t>PROJE MALİ SORUMLUSU</t>
  </si>
  <si>
    <t>KURULUŞ ADI</t>
  </si>
  <si>
    <t>ADRES</t>
  </si>
  <si>
    <t>TELEFON</t>
  </si>
  <si>
    <t>FAX</t>
  </si>
  <si>
    <t>E-POSTA</t>
  </si>
  <si>
    <t>PROJE DESTEK BAŞLAMA TARİHİ</t>
  </si>
  <si>
    <t>PROJE DESTEK BİTİŞ TARİHİ</t>
  </si>
  <si>
    <t>GİRİŞ</t>
  </si>
  <si>
    <t xml:space="preserve">Mali rapor, dönemsel olarak hazırlanarak firma yetkilisi/yetkilileri tarafından imzalanan; desteklenen projeye ilişkin gider formları, belgeleri ve gerekli ekleri, diğer destekleyici formlar ile tamamlayıcı mali belgelerden oluşan dokümandır. </t>
  </si>
  <si>
    <r>
      <t xml:space="preserve">Mali rapor, harcama ve giderlerin desteklenen projenin gereklerine uygunluğundan sorumlu olan firma yetkilisi ile birlikte proje yürütücüsü ve proje mali sorumlusu tarafından </t>
    </r>
    <r>
      <rPr>
        <u/>
        <sz val="12"/>
        <color indexed="8"/>
        <rFont val="Arial"/>
        <family val="2"/>
        <charset val="162"/>
      </rPr>
      <t>destek karar yazısında</t>
    </r>
    <r>
      <rPr>
        <sz val="12"/>
        <color indexed="8"/>
        <rFont val="Arial"/>
        <family val="2"/>
        <charset val="162"/>
      </rPr>
      <t xml:space="preserve"> belirtilen destek kapsamı ve </t>
    </r>
    <r>
      <rPr>
        <u/>
        <sz val="12"/>
        <color indexed="8"/>
        <rFont val="Arial"/>
        <family val="2"/>
        <charset val="162"/>
      </rPr>
      <t>gerekçeleriyle sunulan proje değişiklikleri</t>
    </r>
    <r>
      <rPr>
        <sz val="12"/>
        <color indexed="8"/>
        <rFont val="Arial"/>
        <family val="2"/>
        <charset val="162"/>
      </rPr>
      <t xml:space="preserve"> dikkate alınarak, projenin dönem içindeki harcamalarına ilişkin bilgi, belge ve belge eklerini kapsayacak şekilde eksiksiz </t>
    </r>
    <r>
      <rPr>
        <b/>
        <sz val="12"/>
        <color indexed="8"/>
        <rFont val="Arial"/>
        <family val="2"/>
        <charset val="162"/>
      </rPr>
      <t>iki (2) nüsha</t>
    </r>
    <r>
      <rPr>
        <sz val="12"/>
        <color indexed="8"/>
        <rFont val="Arial"/>
        <family val="2"/>
        <charset val="162"/>
      </rPr>
      <t xml:space="preserve"> olarak hazırlanır ve firma yetkilisi tarafından onaylanır. Her iki nüshası da Yeminli Mali Müşavir tarafından tasdik edilmelidir. </t>
    </r>
    <r>
      <rPr>
        <b/>
        <u/>
        <sz val="12"/>
        <color indexed="8"/>
        <rFont val="Arial"/>
        <family val="2"/>
        <charset val="162"/>
      </rPr>
      <t>Mali Rapor TÜBİTAK’a sunulmaz.</t>
    </r>
    <r>
      <rPr>
        <b/>
        <sz val="12"/>
        <color indexed="8"/>
        <rFont val="Arial"/>
        <family val="2"/>
        <charset val="162"/>
      </rPr>
      <t xml:space="preserve"> </t>
    </r>
    <r>
      <rPr>
        <sz val="12"/>
        <color indexed="8"/>
        <rFont val="Arial"/>
        <family val="2"/>
        <charset val="162"/>
      </rPr>
      <t>Firma, kaşeleyip imzaladığı ve yeminli mali müşavirin tasdiklediği Mali Raporu on yıl süreyle saklamakla yükümlüdür.</t>
    </r>
  </si>
  <si>
    <t xml:space="preserve">Firma Mali Raporun içerisinde yer alması gereken gider formlarını, proje kapsamında gerçekleştirdiği faaliyetlere ilişkin harcama ve giderlerini gösterecek şekilde düzenler. Firma, düzenlediği gider formlarının eklerini (ücret bordroları, faturalar vb. vesikalar, ödeme belgeleri vb. fotokopilerini), ilgili gider formlarının altında dosyalamak suretiyle muhafaza etmelidir. Gider formları ve ekleri firma tarafından düzgün bir biçimde tasnif edilmeli ve böylece yapılacak mali inceleme ve denetimlerde yetkili mercilere kolaylık sağlanmalıdır.  </t>
  </si>
  <si>
    <t xml:space="preserve">Bu çerçevede aşağıda yer alan gider formlarında istenen tüm bilgiler, firma tarafından doğru ve eksiksiz bir biçimde düzenlenmeli, ilgili gider formlarına dayanak teşkil eden ekler de, her ek ilgili gider formunun altında yer alacak şekilde tasnif edilerek Mali Rapor oluşturulmalıdır. </t>
  </si>
  <si>
    <t>İÇİNDEKİLER</t>
  </si>
  <si>
    <t>1.Personel Giderleri Formu (G011)</t>
  </si>
  <si>
    <t>1.1 Personel Aylık Maliyet Formu (G011-A)</t>
  </si>
  <si>
    <t>1.2 Personel Ortalama Aylık Maliyet Formu (G011-B)</t>
  </si>
  <si>
    <t>1.3 İlgili Dönemde Eğitim Durumuna Göre Uygulanacak Personel Ortalama  Aylık Maliyet Formu(G011C)</t>
  </si>
  <si>
    <t>2.Seyahat Giderleri Formu (G012)</t>
  </si>
  <si>
    <t>3.Alet/Teçhizat/Yazılım/Yayın Giderleri Formu (G013)</t>
  </si>
  <si>
    <t>Varsa Firmada Çalışan Mali Sorumlu</t>
  </si>
  <si>
    <r>
      <rPr>
        <b/>
        <sz val="11"/>
        <color indexed="8"/>
        <rFont val="Calibri"/>
        <family val="2"/>
        <charset val="162"/>
      </rPr>
      <t xml:space="preserve">                                                                                                            TAAHHÜTNAME</t>
    </r>
    <r>
      <rPr>
        <sz val="11"/>
        <color indexed="8"/>
        <rFont val="Calibri"/>
        <family val="2"/>
        <charset val="162"/>
      </rPr>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YMM Rapor tarihine kadar ödemesi yapılmayan giderler TÜBİTAK’a beyan edilmemiştir. 
YMM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YMM Raporunun son halini incelediğimizi, tarafımızdan online ve basılı olarak gönderdiğimiz YMM raporunda kapsam dışı bırakılan giderlerin kapsam dışı gerekçesini kabul ettiğimizi, bu giderlerle ilgili TÜBİTAK’a itiraz etmeyeceğimizi kabul ve taahhüt ederiz.
                                                                           KURULUŞ ÜNVANI/KURULUŞ YETKİLİSİ/YETKİLİLERİ
                                                                                                                     TARİH
                                                                                                                      İMZA </t>
    </r>
  </si>
  <si>
    <t>Taahhütname kuruluş tarafından mevzuata uygun olarak imzalanarak TÜBİTAK'a gönderilecektir.</t>
  </si>
  <si>
    <t>PERSONEL AYLIK MALİYET FORMU</t>
  </si>
  <si>
    <t>G011-A</t>
  </si>
  <si>
    <t>Prim Gün Sayısı</t>
  </si>
  <si>
    <t>Çıplak
Brüt Ücret</t>
  </si>
  <si>
    <t>İkramiye</t>
  </si>
  <si>
    <t>SGK 
İşveren Payı</t>
  </si>
  <si>
    <t>İşsizlik Sigortası İşveren Payı</t>
  </si>
  <si>
    <t>YARARLANILAN/HESAPLANAN TEŞVİKLER</t>
  </si>
  <si>
    <t>TOPLAM MALİYET</t>
  </si>
  <si>
    <t>FİRMA BEYANI</t>
  </si>
  <si>
    <t>MİN</t>
  </si>
  <si>
    <t>5510 Sayılı Kanun ve Diğer Kanunlar Kapsamında Yararlanılan Tutar</t>
  </si>
  <si>
    <t>5746 Sayılı Kanun Kapsamında Hesaplanan SGK İşveren Payı Desteği</t>
  </si>
  <si>
    <t>5746 Sayılı Kanun Kapsamında Hesaplanan Gelir Vergisi Stopaj Teşviki</t>
  </si>
  <si>
    <t>SGK İşvren Payı Tavan</t>
  </si>
  <si>
    <t>İşsizlik Sigortası İşveren Payı Tavan</t>
  </si>
  <si>
    <t>SGK İşveren Payı</t>
  </si>
  <si>
    <t>TOPLAM</t>
  </si>
  <si>
    <t>Bu formda  beyan edilen bilgilerin defter kayıt ve belgelere uygun olduğunu, bu dönemdeki Aylık Prim ve Hizmet Belgeleri ile mutabık bulunduğunu taahhüt  ederiz.</t>
  </si>
  <si>
    <t>Tarih</t>
  </si>
  <si>
    <t>____/____/________</t>
  </si>
  <si>
    <t>Kuruluş Yetkilisi</t>
  </si>
  <si>
    <t>Adı/Soyadı</t>
  </si>
  <si>
    <t>Kaşe-İmza</t>
  </si>
  <si>
    <t>Yıl</t>
  </si>
  <si>
    <t>PERSONEL ORTALAMA AYLIK MALİYET FORMU</t>
  </si>
  <si>
    <t>ADI SOYADI</t>
  </si>
  <si>
    <t>Dönemde Çalışılan Toplam Prim Gün Sayısı</t>
  </si>
  <si>
    <t>Dönem Toplam Maliyeti</t>
  </si>
  <si>
    <t>Çalışılan Toplam Ay</t>
  </si>
  <si>
    <t>Ortalama Aylık Maliyet (TL)</t>
  </si>
  <si>
    <t>Toplam Maliyet</t>
  </si>
  <si>
    <t>Çalışılan Aylar</t>
  </si>
  <si>
    <t>OCAK</t>
  </si>
  <si>
    <t>ŞUBAT</t>
  </si>
  <si>
    <t>MART</t>
  </si>
  <si>
    <t>NİSAN</t>
  </si>
  <si>
    <t>MAYIS</t>
  </si>
  <si>
    <t>HAZİRAN</t>
  </si>
  <si>
    <t>TEMMUZ</t>
  </si>
  <si>
    <t>AĞUSTOS</t>
  </si>
  <si>
    <t>EYLÜL</t>
  </si>
  <si>
    <t>EKİM</t>
  </si>
  <si>
    <t>KASIM</t>
  </si>
  <si>
    <t>ARALIK</t>
  </si>
  <si>
    <t>İLGİLİ DÖNEMDE EĞİTİM DURUMUNA GÖRE UYGULANACAK PERSONEL ORTALAMA AYLIK MALİYET FORMU</t>
  </si>
  <si>
    <t>G011-C</t>
  </si>
  <si>
    <t>T.C. Kimlik No</t>
  </si>
  <si>
    <t>Eğitim Durumu</t>
  </si>
  <si>
    <t>Lisans Mezuniyet Tarihi (*)</t>
  </si>
  <si>
    <t>Lisans Mezuniyet Tarihi ile Proje Başvuru Tarihi Arasında Geçen Ay Sayısı(*)</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</si>
  <si>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</si>
  <si>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</si>
  <si>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</si>
  <si>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</si>
  <si>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 xml:space="preserve">İlgili Dönemde Uygulanacak Personel Ortalama Aylık Maliyeti (TL) (**)  </t>
  </si>
  <si>
    <t>Lise ve altı</t>
  </si>
  <si>
    <t>Ön Lisans</t>
  </si>
  <si>
    <t>Lisans</t>
  </si>
  <si>
    <t>Yüksek Lisans</t>
  </si>
  <si>
    <t>Doktora</t>
  </si>
  <si>
    <t xml:space="preserve"> (*) Bu alan lisans diplomasına sahip (lisans, yüksek lisans ve doktora dereceli) tüm personel için doldurulacaktır.</t>
  </si>
  <si>
    <t xml:space="preserve">(**) Bu alana [c] ve [d]’deki değerlerden küçük olan yazılacaktır. Bu alana yazılan değer, G011 formunda Ortalama Aylık Maliyet sütununa aktarılarak dönem içinde desteğe esas alınır. </t>
  </si>
  <si>
    <t>Bu formda beyan edilen proje personeline ilişkin özlük bilgilerinin gerçeği yansıttığını, ilgili personel maliyet tutarlarının ve hesaplamalarının doğru olduğunu taahhüt ederiz.</t>
  </si>
  <si>
    <t>PERSONEL GİDERLERİ FORMU</t>
  </si>
  <si>
    <t>G011</t>
  </si>
  <si>
    <t>İş Paketi No/Adı</t>
  </si>
  <si>
    <t>Adam/Ay Oranı</t>
  </si>
  <si>
    <t>Çalışılan Ay</t>
  </si>
  <si>
    <t>Adam-Ay Değeri</t>
  </si>
  <si>
    <t>Ortalama Aylık Maliyet</t>
  </si>
  <si>
    <t>Toplam 
Maliyet</t>
  </si>
  <si>
    <t>Adam Ay Üst</t>
  </si>
  <si>
    <t>Kullanılan</t>
  </si>
  <si>
    <t xml:space="preserve">Bu formda beyan edilen harcama ve giderlere ilişkin mali raporda yer alan belgelerin asıllarının aynısı olduğunu ve asıllarının kuruluşumuzda saklandığını taahhüt ederiz. </t>
  </si>
  <si>
    <t xml:space="preserve">Dönemdeki tüm iş paketlerinde gerçekleşen adam-ay değeri toplamı </t>
  </si>
  <si>
    <t>SEYAHAT GİDERLERİ FORMU</t>
  </si>
  <si>
    <t>G012</t>
  </si>
  <si>
    <t>M12 Formundaki Sıra No</t>
  </si>
  <si>
    <t>Projedeki Görevi / Ünvanı</t>
  </si>
  <si>
    <t xml:space="preserve">Gidilen Yer </t>
  </si>
  <si>
    <t>Seyahatin Proje İle İlgisi</t>
  </si>
  <si>
    <t>Belge Tarihi</t>
  </si>
  <si>
    <t>Belge Numarası</t>
  </si>
  <si>
    <t>Ödenen Tutar</t>
  </si>
  <si>
    <t>KDV HARİÇ</t>
  </si>
  <si>
    <t>KDV DAHİL</t>
  </si>
  <si>
    <t>ALET / TEÇHİZAT /  YAZILIM / YAYIN GİDERLERİ FORMU</t>
  </si>
  <si>
    <t>G013</t>
  </si>
  <si>
    <t>M13 Formundaki Sıra No</t>
  </si>
  <si>
    <t>Alet/Teçhizat/Yazılım/Yayın Adı</t>
  </si>
  <si>
    <t>Adet</t>
  </si>
  <si>
    <t>HİZMET ALIMLARI GİDER FORMU</t>
  </si>
  <si>
    <t>G015-A (YURTİÇİ)</t>
  </si>
  <si>
    <t>M015 Formundaki Sıra No</t>
  </si>
  <si>
    <t xml:space="preserve">Kuruluş Türü* </t>
  </si>
  <si>
    <t>Kuruluş Adı (Üniversite ise, Bölüm, Akademisyen Unvan ve Adı)</t>
  </si>
  <si>
    <t>Yaptırılan İş**</t>
  </si>
  <si>
    <t>Yaptırılan İşin Açıklaması ve Firma Dışında Yaptırılma Nedenleri</t>
  </si>
  <si>
    <t>*KOBİ, Büyük firma, üniversite,Konferans/Fuar (Birini Seçiniz)
**YMM Rapor Hazırlama, Proje Yazım Hizmeti, Eğitim, Konferans/Fuar, İşçilik, Ara Mamül Üretimi, Kalıp Tasarım ve Üretimi, (Birini Seçiniz)</t>
  </si>
  <si>
    <t>G015-B (YURTDIŞI)</t>
  </si>
  <si>
    <t>PROJE DÖNEMSEL TOPLAM GİDERLER TABLOSU</t>
  </si>
  <si>
    <t>G020</t>
  </si>
  <si>
    <t>GİDER KALEMLERİ</t>
  </si>
  <si>
    <t>Dönem Gideri (TL)</t>
  </si>
  <si>
    <t>Personel Giderleri (G011)</t>
  </si>
  <si>
    <t>Seyahat Giderleri (G012)</t>
  </si>
  <si>
    <t>Alet/Teçhizat/Yazılım/Yayın Giderleri (G013)</t>
  </si>
  <si>
    <t>Yurtiçi</t>
  </si>
  <si>
    <t>Yurtdışı</t>
  </si>
  <si>
    <t>Hizmet Alım Giderleri (G015)</t>
  </si>
  <si>
    <t>Dönem Toplamı</t>
  </si>
  <si>
    <t>1601 - YENİLİK GİRİŞİMCİLİK ALANLARINDA KAPASİTE ARTIRILMASINA YÖNELİK DESTEK PROGRAMI</t>
  </si>
  <si>
    <t>4.Hizmet Alımları Gider Formu (G015)</t>
  </si>
  <si>
    <t>GENEL GİDER</t>
  </si>
  <si>
    <t>Önceki Dönem/Dönemlere Ait Personel Gideri*</t>
  </si>
  <si>
    <t>Boyalı alanlar doldurulmalıdır.</t>
  </si>
  <si>
    <t>5.Proje Dönemsel Toplam Giderler Tablosu (G020)</t>
  </si>
  <si>
    <t>* Bu dönem ile birlikte önceki dönem/dönemlere ait personel gideri sunulması halinde doldurulmalıdır.</t>
  </si>
  <si>
    <t>Dönem Tarih Aralığı 
(Dönem Başlangıç - Bitiş Tarihleri)</t>
  </si>
  <si>
    <t>Destek Başlangıç Tarihi (gün/ay/yıl)</t>
  </si>
  <si>
    <t>Proje Başvuru Tarihi (gün/ay/yıl)</t>
  </si>
  <si>
    <t>Destek Bitiş Tarihi (gün/ay/yıl)</t>
  </si>
  <si>
    <t>AGY622</t>
  </si>
  <si>
    <t>G011-B</t>
  </si>
  <si>
    <t xml:space="preserve">Tarih: _____/_____/________
</t>
  </si>
  <si>
    <t>Kuruluş Yetkilisi Adı Soyadı:</t>
  </si>
  <si>
    <t>Kaşe/İmza</t>
  </si>
  <si>
    <t>5746 / 4691 Sayılı Kanun Kapsamında Hesaplanan Gelir Vergisi Stopaj Teşviki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</si>
</sst>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0.00_ ;\-#,##0.00\ "/>
    <numFmt numFmtId="166" formatCode="dd/mm/yyyy"/>
  </numFmts>
  <fonts count="51" x14ac:knownFonts="1">
    <font>
      <sz val="11"/>
      <color theme="1"/>
      <name val="Calibri"/>
      <family val="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b/>
      <sz val="26"/>
      <color theme="1"/>
      <name val="Calibri"/>
      <family val="2"/>
      <charset val="162"/>
      <scheme val="minor"/>
    </font>
    <font>
      <sz val="11"/>
      <color rgb="FF000000"/>
      <name val="Calibri"/>
      <family val="2"/>
      <charset val="162"/>
    </font>
    <font>
      <sz val="9"/>
      <color theme="1"/>
      <name val="Calibri"/>
      <family val="2"/>
      <charset val="162"/>
      <scheme val="minor"/>
    </font>
    <font>
      <b/>
      <sz val="16"/>
      <color theme="1"/>
      <name val="Calibri"/>
      <family val="2"/>
      <charset val="162"/>
      <scheme val="minor"/>
    </font>
    <font>
      <b/>
      <sz val="16"/>
      <color rgb="FF000000"/>
      <name val="Arial"/>
      <family val="2"/>
      <charset val="162"/>
    </font>
    <font>
      <b/>
      <sz val="22"/>
      <color rgb="FF000000"/>
      <name val="Arial"/>
      <family val="2"/>
      <charset val="162"/>
    </font>
    <font>
      <b/>
      <sz val="12"/>
      <color rgb="FF000000"/>
      <name val="Arial"/>
      <family val="2"/>
      <charset val="162"/>
    </font>
    <font>
      <b/>
      <sz val="14"/>
      <color rgb="FF000000"/>
      <name val="Arial"/>
      <family val="2"/>
      <charset val="162"/>
    </font>
    <font>
      <sz val="12"/>
      <color rgb="FF000000"/>
      <name val="Arial"/>
      <family val="2"/>
      <charset val="162"/>
    </font>
    <font>
      <b/>
      <sz val="14"/>
      <color rgb="FF000000"/>
      <name val="Times New Roman"/>
      <family val="1"/>
      <charset val="162"/>
    </font>
    <font>
      <u/>
      <sz val="12"/>
      <color indexed="8"/>
      <name val="Arial"/>
      <family val="2"/>
      <charset val="162"/>
    </font>
    <font>
      <sz val="12"/>
      <color indexed="8"/>
      <name val="Arial"/>
      <family val="2"/>
      <charset val="162"/>
    </font>
    <font>
      <b/>
      <sz val="12"/>
      <color indexed="8"/>
      <name val="Arial"/>
      <family val="2"/>
      <charset val="162"/>
    </font>
    <font>
      <b/>
      <u/>
      <sz val="12"/>
      <color indexed="8"/>
      <name val="Arial"/>
      <family val="2"/>
      <charset val="162"/>
    </font>
    <font>
      <sz val="12"/>
      <color rgb="FFFF0000"/>
      <name val="Arial"/>
      <family val="2"/>
      <charset val="162"/>
    </font>
    <font>
      <sz val="13"/>
      <color rgb="FF000000"/>
      <name val="Arial"/>
      <family val="2"/>
      <charset val="162"/>
    </font>
    <font>
      <b/>
      <sz val="16"/>
      <color theme="1"/>
      <name val="Arial"/>
      <family val="2"/>
      <charset val="162"/>
    </font>
    <font>
      <b/>
      <sz val="13"/>
      <color rgb="FF000000"/>
      <name val="Arial"/>
      <family val="2"/>
      <charset val="162"/>
    </font>
    <font>
      <b/>
      <sz val="11"/>
      <color indexed="8"/>
      <name val="Calibri"/>
      <family val="2"/>
      <charset val="162"/>
    </font>
    <font>
      <sz val="11"/>
      <color indexed="8"/>
      <name val="Calibri"/>
      <family val="2"/>
      <charset val="162"/>
    </font>
    <font>
      <b/>
      <sz val="12"/>
      <color theme="1"/>
      <name val="Calibri"/>
      <family val="2"/>
      <charset val="162"/>
      <scheme val="minor"/>
    </font>
    <font>
      <b/>
      <sz val="14"/>
      <color theme="1"/>
      <name val="Calibri"/>
      <family val="2"/>
      <charset val="162"/>
      <scheme val="minor"/>
    </font>
    <font>
      <sz val="8"/>
      <color theme="1"/>
      <name val="Calibri"/>
      <family val="2"/>
      <charset val="162"/>
      <scheme val="minor"/>
    </font>
    <font>
      <sz val="10"/>
      <color theme="1"/>
      <name val="Calibri"/>
      <family val="2"/>
      <charset val="162"/>
      <scheme val="minor"/>
    </font>
    <font>
      <sz val="10"/>
      <color theme="1"/>
      <name val="Calibri"/>
      <family val="2"/>
      <scheme val="minor"/>
    </font>
    <font>
      <sz val="11"/>
      <color rgb="FFFF0000"/>
      <name val="Calibri"/>
      <family val="2"/>
      <scheme val="minor"/>
    </font>
    <font>
      <b/>
      <sz val="11"/>
      <color rgb="FFFF0000"/>
      <name val="Calibri"/>
      <family val="2"/>
      <scheme val="minor"/>
    </font>
    <font>
      <b/>
      <sz val="8"/>
      <color rgb="FFFF0000"/>
      <name val="Calibri"/>
      <family val="2"/>
      <scheme val="minor"/>
    </font>
    <font>
      <b/>
      <sz val="10"/>
      <color theme="1"/>
      <name val="Calibri"/>
      <family val="2"/>
      <charset val="162"/>
      <scheme val="minor"/>
    </font>
    <font>
      <sz val="8"/>
      <name val="Calibri"/>
      <family val="2"/>
      <scheme val="minor"/>
    </font>
    <font>
      <b/>
      <sz val="12"/>
      <color theme="1"/>
      <name val="Arial"/>
      <family val="2"/>
      <charset val="162"/>
    </font>
    <font>
      <b/>
      <sz val="11"/>
      <color rgb="FFFF0000"/>
      <name val="Calibri"/>
      <family val="2"/>
      <charset val="162"/>
      <scheme val="minor"/>
    </font>
    <font>
      <sz val="9"/>
      <color rgb="FF000000"/>
      <name val="Arial"/>
      <family val="2"/>
      <charset val="162"/>
    </font>
    <font>
      <sz val="11"/>
      <color theme="1"/>
      <name val="Calibri"/>
      <family val="2"/>
      <charset val="162"/>
    </font>
    <font>
      <b/>
      <sz val="14"/>
      <color rgb="FFFF0000"/>
      <name val="Calibri"/>
      <family val="2"/>
      <charset val="162"/>
      <scheme val="minor"/>
    </font>
    <font>
      <b/>
      <sz val="12"/>
      <color rgb="FFFF0000"/>
      <name val="Calibri"/>
      <family val="2"/>
      <charset val="162"/>
      <scheme val="minor"/>
    </font>
    <font>
      <b/>
      <sz val="10"/>
      <color rgb="FF000000"/>
      <name val="Arial"/>
      <family val="2"/>
      <charset val="162"/>
    </font>
    <font>
      <b/>
      <sz val="13"/>
      <color theme="1"/>
      <name val="Calibri"/>
      <family val="2"/>
      <charset val="162"/>
      <scheme val="minor"/>
    </font>
    <font>
      <sz val="9.5"/>
      <color theme="1"/>
      <name val="Calibri"/>
      <family val="2"/>
      <charset val="162"/>
      <scheme val="minor"/>
    </font>
    <font>
      <sz val="14"/>
      <color rgb="FFFF0000"/>
      <name val="Calibri"/>
      <family val="2"/>
      <scheme val="minor"/>
    </font>
    <font>
      <b/>
      <sz val="14"/>
      <color rgb="FFFF0000"/>
      <name val="Calibri"/>
      <family val="2"/>
      <scheme val="minor"/>
    </font>
    <font>
      <b/>
      <sz val="12"/>
      <color rgb="FFFF0000"/>
      <name val="Calibri"/>
      <family val="2"/>
      <scheme val="minor"/>
    </font>
    <font>
      <b/>
      <sz val="12"/>
      <color rgb="FFFF0000"/>
      <name val="Arial"/>
      <family val="2"/>
      <charset val="162"/>
    </font>
    <font>
      <b/>
      <sz val="16"/>
      <color rgb="FFFF0000"/>
      <name val="Calibri"/>
      <family val="2"/>
      <charset val="162"/>
      <scheme val="minor"/>
    </font>
    <font>
      <b/>
      <sz val="20"/>
      <color rgb="FF000000"/>
      <name val="Calibri"/>
      <family val="2"/>
      <charset val="162"/>
      <scheme val="minor"/>
    </font>
    <font>
      <sz val="11"/>
      <color rgb="FF000000"/>
      <name val="Arial"/>
      <family val="2"/>
      <charset val="162"/>
    </font>
    <font>
      <b/>
      <sz val="11"/>
      <color rgb="FF000000"/>
      <name val="Arial"/>
      <family val="2"/>
      <charset val="16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bottom/>
      <diagonal/>
    </border>
    <border>
      <left/>
      <right style="thin">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0" fontId="5" fillId="0" borderId="0"/>
  </cellStyleXfs>
  <cellXfs count="391">
    <xf numFmtId="0" fontId="0" fillId="0" borderId="0" xfId="0"/>
    <xf numFmtId="0" fontId="0" fillId="0" borderId="0" xfId="0" applyAlignment="1">
      <alignment horizontal="center"/>
    </xf>
    <xf numFmtId="0" fontId="3" fillId="0" borderId="4" xfId="0" applyFont="1" applyBorder="1"/>
    <xf numFmtId="0" fontId="3" fillId="0" borderId="7" xfId="0" applyFont="1" applyBorder="1" applyAlignment="1">
      <alignment vertical="center"/>
    </xf>
    <xf numFmtId="0" fontId="3" fillId="0" borderId="10" xfId="0" applyFont="1" applyBorder="1"/>
    <xf numFmtId="0" fontId="3" fillId="0" borderId="11" xfId="0" applyFont="1" applyBorder="1"/>
    <xf numFmtId="0" fontId="0" fillId="0" borderId="17" xfId="0" applyBorder="1" applyAlignment="1">
      <alignment horizontal="center" vertical="center"/>
    </xf>
    <xf numFmtId="0" fontId="3" fillId="0" borderId="4"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0" fillId="0" borderId="20" xfId="0" applyBorder="1" applyAlignment="1">
      <alignment horizontal="center"/>
    </xf>
    <xf numFmtId="0" fontId="6" fillId="0" borderId="10" xfId="0" applyFont="1" applyBorder="1" applyAlignment="1">
      <alignment horizontal="center"/>
    </xf>
    <xf numFmtId="0" fontId="0" fillId="0" borderId="23" xfId="0" applyBorder="1" applyAlignment="1">
      <alignment horizontal="center"/>
    </xf>
    <xf numFmtId="4" fontId="0" fillId="0" borderId="24" xfId="0" applyNumberFormat="1" applyBorder="1" applyAlignment="1">
      <alignment horizontal="center"/>
    </xf>
    <xf numFmtId="0" fontId="3" fillId="0" borderId="26" xfId="0" applyFont="1" applyBorder="1"/>
    <xf numFmtId="0" fontId="5" fillId="0" borderId="11" xfId="2" applyBorder="1" applyAlignment="1" applyProtection="1">
      <alignment horizontal="center" vertical="center"/>
      <protection locked="0"/>
    </xf>
    <xf numFmtId="4" fontId="5" fillId="0" borderId="25" xfId="2" applyNumberFormat="1" applyBorder="1" applyAlignment="1" applyProtection="1">
      <alignment horizontal="center" vertical="center"/>
      <protection locked="0"/>
    </xf>
    <xf numFmtId="0" fontId="3" fillId="0" borderId="26" xfId="0" applyFont="1" applyBorder="1" applyAlignment="1">
      <alignment wrapText="1"/>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wrapText="1"/>
    </xf>
    <xf numFmtId="0" fontId="10" fillId="0" borderId="0" xfId="0" applyFont="1" applyAlignment="1">
      <alignment horizontal="justify" vertical="center"/>
    </xf>
    <xf numFmtId="0" fontId="10"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3" fillId="0" borderId="0" xfId="0" applyFont="1" applyAlignment="1">
      <alignment vertical="center"/>
    </xf>
    <xf numFmtId="0" fontId="12" fillId="0" borderId="0" xfId="0" applyFont="1" applyAlignment="1">
      <alignment horizontal="justify" vertical="center"/>
    </xf>
    <xf numFmtId="0" fontId="0" fillId="0" borderId="0" xfId="0" applyAlignment="1">
      <alignment horizontal="justify"/>
    </xf>
    <xf numFmtId="0" fontId="18" fillId="0" borderId="0" xfId="0" applyFont="1" applyAlignment="1">
      <alignment vertical="center"/>
    </xf>
    <xf numFmtId="0" fontId="12"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left"/>
    </xf>
    <xf numFmtId="0" fontId="12" fillId="0" borderId="0" xfId="0" applyFont="1" applyAlignment="1">
      <alignment horizontal="center" vertical="center"/>
    </xf>
    <xf numFmtId="0" fontId="19" fillId="0" borderId="0" xfId="0" applyFont="1" applyAlignment="1">
      <alignment vertical="center"/>
    </xf>
    <xf numFmtId="0" fontId="11" fillId="0" borderId="0" xfId="0" applyFont="1" applyAlignment="1" applyProtection="1">
      <alignment vertical="center" wrapText="1"/>
      <protection hidden="1"/>
    </xf>
    <xf numFmtId="0" fontId="12" fillId="0" borderId="0" xfId="0" applyFont="1" applyAlignment="1">
      <alignment horizontal="justify"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3" fillId="0" borderId="20" xfId="0" applyFont="1" applyBorder="1"/>
    <xf numFmtId="0" fontId="26" fillId="0" borderId="21" xfId="0" applyFont="1"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xf>
    <xf numFmtId="165" fontId="27" fillId="0" borderId="21" xfId="1" applyNumberFormat="1" applyFont="1" applyBorder="1"/>
    <xf numFmtId="0" fontId="27" fillId="0" borderId="21" xfId="0" applyFont="1" applyBorder="1" applyAlignment="1">
      <alignment horizontal="center"/>
    </xf>
    <xf numFmtId="0" fontId="3" fillId="0" borderId="0" xfId="0" applyFont="1"/>
    <xf numFmtId="0" fontId="3" fillId="0" borderId="0" xfId="0" applyFont="1" applyAlignment="1">
      <alignment horizontal="center"/>
    </xf>
    <xf numFmtId="0" fontId="3" fillId="0" borderId="1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1" xfId="0" applyBorder="1"/>
    <xf numFmtId="0" fontId="27" fillId="0" borderId="32" xfId="0" applyFont="1" applyBorder="1" applyAlignment="1">
      <alignment horizontal="center"/>
    </xf>
    <xf numFmtId="0" fontId="0" fillId="0" borderId="32" xfId="0" applyBorder="1"/>
    <xf numFmtId="0" fontId="28" fillId="0" borderId="21" xfId="0" applyFont="1" applyBorder="1" applyAlignment="1">
      <alignment horizontal="center"/>
    </xf>
    <xf numFmtId="4" fontId="28" fillId="0" borderId="21" xfId="0" applyNumberFormat="1" applyFont="1" applyBorder="1" applyAlignment="1"/>
    <xf numFmtId="4" fontId="0" fillId="0" borderId="21" xfId="0" applyNumberFormat="1" applyBorder="1" applyAlignment="1">
      <alignment horizontal="center"/>
    </xf>
    <xf numFmtId="0" fontId="29" fillId="0" borderId="0" xfId="0" applyFont="1"/>
    <xf numFmtId="0" fontId="30" fillId="0" borderId="0" xfId="0" applyFont="1"/>
    <xf numFmtId="0" fontId="30" fillId="0" borderId="0" xfId="0" applyFont="1" applyAlignment="1">
      <alignment horizontal="center" vertical="center" wrapText="1"/>
    </xf>
    <xf numFmtId="43" fontId="31" fillId="0" borderId="0" xfId="1" applyFont="1" applyAlignment="1">
      <alignment horizontal="left" vertical="top" wrapText="1"/>
    </xf>
    <xf numFmtId="0" fontId="32" fillId="0" borderId="21" xfId="0" applyFont="1" applyBorder="1" applyAlignment="1">
      <alignment horizontal="center"/>
    </xf>
    <xf numFmtId="4" fontId="32" fillId="0" borderId="32" xfId="0" applyNumberFormat="1" applyFont="1" applyBorder="1" applyAlignment="1"/>
    <xf numFmtId="4" fontId="32" fillId="0" borderId="21" xfId="0" applyNumberFormat="1" applyFont="1" applyBorder="1" applyAlignment="1"/>
    <xf numFmtId="0" fontId="3" fillId="0" borderId="0" xfId="0" applyFont="1" applyAlignment="1">
      <alignment horizontal="center"/>
    </xf>
    <xf numFmtId="0" fontId="0" fillId="0" borderId="21" xfId="0" applyBorder="1" applyAlignment="1">
      <alignment horizontal="center"/>
    </xf>
    <xf numFmtId="0" fontId="0" fillId="0" borderId="0" xfId="0" applyAlignment="1">
      <alignment horizontal="center"/>
    </xf>
    <xf numFmtId="0" fontId="3" fillId="0" borderId="14" xfId="0" applyFont="1" applyBorder="1" applyAlignment="1">
      <alignment horizontal="center" vertical="center" wrapText="1"/>
    </xf>
    <xf numFmtId="0" fontId="0" fillId="0" borderId="21" xfId="0" applyBorder="1" applyAlignment="1">
      <alignment horizontal="center"/>
    </xf>
    <xf numFmtId="0" fontId="0" fillId="0" borderId="0" xfId="0" applyAlignment="1">
      <alignment horizontal="center"/>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center"/>
    </xf>
    <xf numFmtId="0" fontId="3" fillId="0" borderId="33" xfId="0" applyFont="1" applyBorder="1"/>
    <xf numFmtId="0" fontId="3" fillId="0" borderId="0" xfId="0" applyFont="1" applyAlignment="1">
      <alignment horizontal="center" vertical="center" wrapText="1"/>
    </xf>
    <xf numFmtId="0" fontId="3" fillId="0" borderId="20" xfId="0" applyFont="1" applyBorder="1" applyAlignment="1">
      <alignment horizontal="center" vertical="center" wrapText="1"/>
    </xf>
    <xf numFmtId="0" fontId="0" fillId="0" borderId="4" xfId="0" applyBorder="1" applyAlignment="1">
      <alignment horizontal="center"/>
    </xf>
    <xf numFmtId="0" fontId="27" fillId="0" borderId="18" xfId="0" applyFont="1" applyBorder="1" applyAlignment="1">
      <alignment horizontal="left"/>
    </xf>
    <xf numFmtId="0" fontId="27" fillId="0" borderId="18" xfId="0" applyFont="1" applyBorder="1" applyAlignment="1">
      <alignment horizontal="center"/>
    </xf>
    <xf numFmtId="165" fontId="27" fillId="0" borderId="18" xfId="1" applyNumberFormat="1" applyFont="1" applyBorder="1" applyAlignment="1">
      <alignment horizontal="center"/>
    </xf>
    <xf numFmtId="165" fontId="27" fillId="0" borderId="19" xfId="1" applyNumberFormat="1" applyFont="1" applyBorder="1" applyAlignment="1">
      <alignment horizontal="center"/>
    </xf>
    <xf numFmtId="0" fontId="27" fillId="0" borderId="21" xfId="0" applyFont="1" applyBorder="1" applyAlignment="1">
      <alignment horizontal="left"/>
    </xf>
    <xf numFmtId="165" fontId="27" fillId="0" borderId="21" xfId="1" applyNumberFormat="1" applyFont="1" applyBorder="1" applyAlignment="1">
      <alignment horizontal="center"/>
    </xf>
    <xf numFmtId="0" fontId="0" fillId="0" borderId="10" xfId="0" applyBorder="1" applyAlignment="1">
      <alignment horizontal="center"/>
    </xf>
    <xf numFmtId="165" fontId="27" fillId="0" borderId="22" xfId="1" applyNumberFormat="1" applyFont="1" applyBorder="1" applyAlignment="1">
      <alignment horizontal="center"/>
    </xf>
    <xf numFmtId="0" fontId="0" fillId="0" borderId="11" xfId="0" applyBorder="1" applyAlignment="1">
      <alignment horizontal="center"/>
    </xf>
    <xf numFmtId="0" fontId="27" fillId="0" borderId="39" xfId="0" applyFont="1" applyBorder="1" applyAlignment="1">
      <alignment horizontal="left"/>
    </xf>
    <xf numFmtId="0" fontId="27" fillId="0" borderId="39" xfId="0" applyFont="1" applyBorder="1" applyAlignment="1">
      <alignment horizontal="center"/>
    </xf>
    <xf numFmtId="165" fontId="27" fillId="0" borderId="39" xfId="1" applyNumberFormat="1" applyFont="1" applyBorder="1" applyAlignment="1">
      <alignment horizontal="center"/>
    </xf>
    <xf numFmtId="165" fontId="27" fillId="0" borderId="25" xfId="1" applyNumberFormat="1" applyFont="1" applyBorder="1" applyAlignment="1">
      <alignment horizontal="center"/>
    </xf>
    <xf numFmtId="0" fontId="27" fillId="0" borderId="0" xfId="0" applyFont="1"/>
    <xf numFmtId="0" fontId="35" fillId="0" borderId="0" xfId="0" applyFont="1"/>
    <xf numFmtId="0" fontId="3" fillId="0" borderId="0" xfId="0" applyFont="1" applyAlignment="1">
      <alignment horizontal="left"/>
    </xf>
    <xf numFmtId="0" fontId="0" fillId="0" borderId="0" xfId="0" applyAlignment="1">
      <alignment horizontal="center"/>
    </xf>
    <xf numFmtId="0" fontId="3" fillId="0" borderId="17" xfId="0" applyFont="1" applyBorder="1" applyAlignment="1">
      <alignment horizontal="center" vertical="center" wrapText="1"/>
    </xf>
    <xf numFmtId="0" fontId="3" fillId="0" borderId="29" xfId="0" applyFont="1" applyBorder="1" applyAlignment="1">
      <alignment horizontal="center" vertical="center" wrapText="1"/>
    </xf>
    <xf numFmtId="0" fontId="0" fillId="0" borderId="18" xfId="0" applyBorder="1" applyAlignment="1">
      <alignment horizontal="center"/>
    </xf>
    <xf numFmtId="14" fontId="0" fillId="0" borderId="0" xfId="0" applyNumberFormat="1"/>
    <xf numFmtId="1" fontId="0" fillId="0" borderId="0" xfId="0" applyNumberFormat="1" applyAlignment="1">
      <alignment horizontal="center"/>
    </xf>
    <xf numFmtId="4" fontId="0" fillId="0" borderId="0" xfId="0" applyNumberFormat="1"/>
    <xf numFmtId="0" fontId="0" fillId="0" borderId="0" xfId="0" applyAlignment="1">
      <alignment horizontal="center"/>
    </xf>
    <xf numFmtId="0" fontId="0" fillId="0" borderId="21" xfId="0" applyBorder="1" applyAlignment="1">
      <alignment horizontal="center"/>
    </xf>
    <xf numFmtId="0" fontId="3" fillId="0" borderId="17" xfId="0" applyFont="1" applyBorder="1" applyAlignment="1">
      <alignment horizontal="center" vertical="center" wrapText="1"/>
    </xf>
    <xf numFmtId="0" fontId="3" fillId="0" borderId="29" xfId="0" applyFont="1" applyBorder="1" applyAlignment="1">
      <alignment horizontal="center" vertical="center" wrapText="1"/>
    </xf>
    <xf numFmtId="0" fontId="28" fillId="0" borderId="0" xfId="0" applyFont="1"/>
    <xf numFmtId="0" fontId="36" fillId="0" borderId="17" xfId="0" applyFont="1" applyBorder="1" applyAlignment="1" applyProtection="1">
      <alignment horizontal="center" vertical="center" textRotation="90"/>
      <protection locked="0"/>
    </xf>
    <xf numFmtId="0" fontId="28" fillId="0" borderId="21" xfId="0" applyFont="1" applyBorder="1"/>
    <xf numFmtId="1" fontId="28" fillId="0" borderId="21" xfId="0" applyNumberFormat="1" applyFont="1" applyBorder="1" applyAlignment="1">
      <alignment horizontal="center"/>
    </xf>
    <xf numFmtId="4" fontId="28" fillId="0" borderId="21" xfId="0" applyNumberFormat="1" applyFont="1" applyBorder="1"/>
    <xf numFmtId="0" fontId="28" fillId="0" borderId="21" xfId="0" applyFont="1" applyFill="1" applyBorder="1" applyAlignment="1">
      <alignment horizontal="center"/>
    </xf>
    <xf numFmtId="0" fontId="28" fillId="0" borderId="4" xfId="0" applyFont="1" applyBorder="1" applyAlignment="1">
      <alignment horizontal="center"/>
    </xf>
    <xf numFmtId="0" fontId="28" fillId="0" borderId="18" xfId="0" applyFont="1" applyBorder="1"/>
    <xf numFmtId="0" fontId="28" fillId="0" borderId="18" xfId="0" applyFont="1" applyBorder="1" applyAlignment="1">
      <alignment horizontal="center"/>
    </xf>
    <xf numFmtId="1" fontId="28" fillId="0" borderId="18" xfId="0" applyNumberFormat="1" applyFont="1" applyBorder="1" applyAlignment="1">
      <alignment horizontal="center"/>
    </xf>
    <xf numFmtId="4" fontId="28" fillId="0" borderId="18" xfId="0" applyNumberFormat="1" applyFont="1" applyBorder="1"/>
    <xf numFmtId="0" fontId="28" fillId="0" borderId="18" xfId="0" applyFont="1" applyFill="1" applyBorder="1" applyAlignment="1">
      <alignment horizontal="center"/>
    </xf>
    <xf numFmtId="4" fontId="28" fillId="0" borderId="19" xfId="0" applyNumberFormat="1" applyFont="1" applyBorder="1"/>
    <xf numFmtId="0" fontId="28" fillId="0" borderId="10" xfId="0" applyFont="1" applyBorder="1" applyAlignment="1">
      <alignment horizontal="center"/>
    </xf>
    <xf numFmtId="4" fontId="28" fillId="0" borderId="22" xfId="0" applyNumberFormat="1" applyFont="1" applyBorder="1"/>
    <xf numFmtId="0" fontId="28" fillId="0" borderId="11" xfId="0" applyFont="1" applyBorder="1" applyAlignment="1">
      <alignment horizontal="center"/>
    </xf>
    <xf numFmtId="0" fontId="28" fillId="0" borderId="39" xfId="0" applyFont="1" applyBorder="1"/>
    <xf numFmtId="0" fontId="28" fillId="0" borderId="39" xfId="0" applyFont="1" applyBorder="1" applyAlignment="1">
      <alignment horizontal="center"/>
    </xf>
    <xf numFmtId="1" fontId="28" fillId="0" borderId="39" xfId="0" applyNumberFormat="1" applyFont="1" applyBorder="1" applyAlignment="1">
      <alignment horizontal="center"/>
    </xf>
    <xf numFmtId="4" fontId="28" fillId="0" borderId="39" xfId="0" applyNumberFormat="1" applyFont="1" applyBorder="1"/>
    <xf numFmtId="0" fontId="28" fillId="0" borderId="39" xfId="0" applyFont="1" applyFill="1" applyBorder="1" applyAlignment="1">
      <alignment horizontal="center"/>
    </xf>
    <xf numFmtId="4" fontId="28" fillId="0" borderId="25" xfId="0" applyNumberFormat="1" applyFont="1" applyBorder="1"/>
    <xf numFmtId="0" fontId="37" fillId="0" borderId="0" xfId="0" applyFont="1" applyAlignment="1">
      <alignment horizontal="center" vertical="center"/>
    </xf>
    <xf numFmtId="0" fontId="3" fillId="0" borderId="10" xfId="0" applyFont="1" applyBorder="1" applyAlignment="1">
      <alignment horizontal="center"/>
    </xf>
    <xf numFmtId="4" fontId="0" fillId="0" borderId="18" xfId="0" applyNumberFormat="1" applyBorder="1" applyAlignment="1">
      <alignment horizontal="center"/>
    </xf>
    <xf numFmtId="0" fontId="3" fillId="0" borderId="11" xfId="0" applyFont="1" applyBorder="1" applyAlignment="1">
      <alignment horizontal="center"/>
    </xf>
    <xf numFmtId="0" fontId="3" fillId="0" borderId="34" xfId="0" applyFont="1" applyBorder="1" applyAlignment="1">
      <alignment horizontal="center" vertical="center" wrapText="1"/>
    </xf>
    <xf numFmtId="4" fontId="0" fillId="0" borderId="19" xfId="0" applyNumberFormat="1" applyBorder="1" applyAlignment="1">
      <alignment horizontal="center"/>
    </xf>
    <xf numFmtId="0" fontId="0" fillId="0" borderId="0" xfId="0" applyAlignment="1">
      <alignment horizontal="center"/>
    </xf>
    <xf numFmtId="0" fontId="3" fillId="0" borderId="21" xfId="0" applyFont="1" applyBorder="1" applyAlignment="1">
      <alignment horizontal="center"/>
    </xf>
    <xf numFmtId="0" fontId="0" fillId="0" borderId="39" xfId="0" applyBorder="1" applyAlignment="1">
      <alignment horizontal="center"/>
    </xf>
    <xf numFmtId="4" fontId="3" fillId="0" borderId="17" xfId="0" applyNumberFormat="1" applyFont="1" applyBorder="1" applyAlignment="1">
      <alignment horizontal="center" vertical="center" wrapText="1"/>
    </xf>
    <xf numFmtId="4" fontId="0" fillId="0" borderId="39" xfId="0" applyNumberFormat="1" applyBorder="1" applyAlignment="1">
      <alignment horizontal="center"/>
    </xf>
    <xf numFmtId="4" fontId="0" fillId="0" borderId="22" xfId="0" applyNumberFormat="1" applyBorder="1" applyAlignment="1">
      <alignment horizontal="center"/>
    </xf>
    <xf numFmtId="4" fontId="0" fillId="0" borderId="25" xfId="0" applyNumberFormat="1" applyBorder="1" applyAlignment="1">
      <alignment horizontal="center"/>
    </xf>
    <xf numFmtId="0" fontId="38" fillId="0" borderId="0" xfId="0" applyFont="1"/>
    <xf numFmtId="4" fontId="24" fillId="0" borderId="42" xfId="0" applyNumberFormat="1" applyFont="1" applyBorder="1" applyAlignment="1">
      <alignment horizontal="center"/>
    </xf>
    <xf numFmtId="0" fontId="0" fillId="3" borderId="0" xfId="0" applyFill="1"/>
    <xf numFmtId="4" fontId="24" fillId="0" borderId="43" xfId="0" applyNumberFormat="1" applyFont="1" applyBorder="1" applyAlignment="1">
      <alignment horizontal="center"/>
    </xf>
    <xf numFmtId="4" fontId="24" fillId="0" borderId="39" xfId="0" applyNumberFormat="1" applyFont="1" applyBorder="1" applyAlignment="1">
      <alignment horizontal="center"/>
    </xf>
    <xf numFmtId="4" fontId="24" fillId="0" borderId="20" xfId="0" applyNumberFormat="1" applyFont="1" applyBorder="1" applyAlignment="1">
      <alignment horizontal="center"/>
    </xf>
    <xf numFmtId="0" fontId="39" fillId="0" borderId="0" xfId="0" applyFont="1"/>
    <xf numFmtId="0" fontId="40" fillId="0" borderId="20" xfId="0" applyFont="1" applyBorder="1" applyAlignment="1" applyProtection="1">
      <alignment horizontal="center" vertical="center"/>
      <protection locked="0"/>
    </xf>
    <xf numFmtId="0" fontId="39" fillId="0" borderId="0" xfId="0" applyFont="1" applyAlignment="1">
      <alignment horizontal="center"/>
    </xf>
    <xf numFmtId="0" fontId="3" fillId="0" borderId="32" xfId="0" applyFont="1" applyBorder="1" applyAlignment="1">
      <alignment horizontal="center"/>
    </xf>
    <xf numFmtId="0" fontId="32" fillId="0" borderId="32" xfId="0" applyFont="1" applyBorder="1" applyAlignment="1" applyProtection="1">
      <alignment horizontal="center"/>
      <protection locked="0"/>
    </xf>
    <xf numFmtId="0" fontId="27" fillId="0" borderId="32" xfId="0" applyFont="1" applyBorder="1" applyAlignment="1" applyProtection="1">
      <alignment wrapText="1"/>
      <protection locked="0"/>
    </xf>
    <xf numFmtId="164" fontId="27" fillId="0" borderId="32" xfId="0" applyNumberFormat="1" applyFont="1" applyBorder="1" applyAlignment="1" applyProtection="1">
      <alignment horizontal="center"/>
      <protection locked="0"/>
    </xf>
    <xf numFmtId="49" fontId="27" fillId="0" borderId="32" xfId="0" applyNumberFormat="1" applyFont="1" applyBorder="1" applyAlignment="1" applyProtection="1">
      <alignment horizontal="left" wrapText="1"/>
      <protection locked="0"/>
    </xf>
    <xf numFmtId="4" fontId="27" fillId="0" borderId="32" xfId="0" applyNumberFormat="1" applyFont="1" applyBorder="1" applyAlignment="1" applyProtection="1">
      <alignment horizontal="center"/>
      <protection locked="0"/>
    </xf>
    <xf numFmtId="0" fontId="41" fillId="0" borderId="20" xfId="0" applyFont="1" applyBorder="1" applyAlignment="1">
      <alignment horizontal="center"/>
    </xf>
    <xf numFmtId="4" fontId="41" fillId="0" borderId="20" xfId="0" applyNumberFormat="1" applyFont="1" applyBorder="1" applyAlignment="1">
      <alignment horizontal="center"/>
    </xf>
    <xf numFmtId="164" fontId="27" fillId="0" borderId="32" xfId="0" applyNumberFormat="1" applyFont="1" applyBorder="1" applyAlignment="1" applyProtection="1">
      <alignment horizontal="left"/>
      <protection locked="0"/>
    </xf>
    <xf numFmtId="4" fontId="27" fillId="0" borderId="44" xfId="0" applyNumberFormat="1" applyFont="1" applyBorder="1" applyAlignment="1" applyProtection="1">
      <alignment horizontal="center"/>
      <protection locked="0"/>
    </xf>
    <xf numFmtId="0" fontId="24" fillId="0" borderId="14" xfId="0" applyFont="1" applyBorder="1" applyAlignment="1">
      <alignment horizontal="center"/>
    </xf>
    <xf numFmtId="4" fontId="3" fillId="0" borderId="20" xfId="0" applyNumberFormat="1" applyFont="1" applyBorder="1" applyAlignment="1">
      <alignment horizontal="center"/>
    </xf>
    <xf numFmtId="0" fontId="10" fillId="0" borderId="0" xfId="0" applyFont="1" applyProtection="1">
      <protection locked="0"/>
    </xf>
    <xf numFmtId="0" fontId="25" fillId="0" borderId="0" xfId="0" applyFont="1"/>
    <xf numFmtId="0" fontId="40" fillId="0" borderId="17" xfId="0" applyFont="1" applyBorder="1" applyAlignment="1" applyProtection="1">
      <alignment horizontal="center" vertical="center"/>
      <protection locked="0"/>
    </xf>
    <xf numFmtId="0" fontId="32" fillId="0" borderId="4" xfId="0" applyFont="1" applyBorder="1" applyAlignment="1">
      <alignment horizontal="center"/>
    </xf>
    <xf numFmtId="0" fontId="32" fillId="0" borderId="18" xfId="0" applyFont="1" applyBorder="1" applyAlignment="1">
      <alignment horizontal="center"/>
    </xf>
    <xf numFmtId="164" fontId="27" fillId="0" borderId="18" xfId="0" applyNumberFormat="1" applyFont="1" applyBorder="1" applyAlignment="1" applyProtection="1">
      <alignment horizontal="center"/>
      <protection locked="0"/>
    </xf>
    <xf numFmtId="4" fontId="27" fillId="0" borderId="18" xfId="0" applyNumberFormat="1" applyFont="1" applyBorder="1" applyAlignment="1" applyProtection="1">
      <alignment horizontal="center"/>
      <protection locked="0"/>
    </xf>
    <xf numFmtId="4" fontId="27" fillId="0" borderId="19" xfId="0" applyNumberFormat="1" applyFont="1" applyBorder="1" applyAlignment="1" applyProtection="1">
      <alignment horizontal="center"/>
      <protection locked="0"/>
    </xf>
    <xf numFmtId="0" fontId="3" fillId="0" borderId="39" xfId="0" applyFont="1" applyBorder="1" applyAlignment="1">
      <alignment horizontal="center"/>
    </xf>
    <xf numFmtId="0" fontId="24" fillId="0" borderId="20" xfId="0" applyFont="1" applyBorder="1" applyAlignment="1">
      <alignment horizontal="center"/>
    </xf>
    <xf numFmtId="4" fontId="24" fillId="0" borderId="16" xfId="0" applyNumberFormat="1" applyFont="1" applyBorder="1" applyAlignment="1">
      <alignment horizontal="center"/>
    </xf>
    <xf numFmtId="0" fontId="24" fillId="0" borderId="30" xfId="0" applyFont="1" applyBorder="1" applyAlignment="1">
      <alignment horizontal="center"/>
    </xf>
    <xf numFmtId="4" fontId="24" fillId="0" borderId="24" xfId="0" applyNumberFormat="1" applyFont="1" applyBorder="1" applyAlignment="1">
      <alignment horizontal="center"/>
    </xf>
    <xf numFmtId="0" fontId="0" fillId="0" borderId="0" xfId="0" applyProtection="1">
      <protection locked="0"/>
    </xf>
    <xf numFmtId="0" fontId="3" fillId="0" borderId="20"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4" fontId="32" fillId="0" borderId="22" xfId="0" applyNumberFormat="1" applyFont="1" applyBorder="1" applyAlignment="1">
      <alignment horizontal="center"/>
    </xf>
    <xf numFmtId="4" fontId="3" fillId="0" borderId="25" xfId="0" applyNumberFormat="1" applyFont="1" applyBorder="1" applyAlignment="1">
      <alignment horizontal="center"/>
    </xf>
    <xf numFmtId="0" fontId="0" fillId="0" borderId="0" xfId="0" applyAlignment="1">
      <alignment horizontal="center"/>
    </xf>
    <xf numFmtId="0" fontId="3" fillId="0" borderId="3" xfId="0" applyFont="1" applyBorder="1" applyAlignment="1">
      <alignment horizontal="center" vertical="center"/>
    </xf>
    <xf numFmtId="0" fontId="31" fillId="0" borderId="0" xfId="0" applyFont="1" applyAlignment="1">
      <alignment wrapText="1"/>
    </xf>
    <xf numFmtId="0" fontId="43" fillId="0" borderId="0" xfId="0" applyFont="1"/>
    <xf numFmtId="0" fontId="44" fillId="0" borderId="0" xfId="0" applyFont="1"/>
    <xf numFmtId="0" fontId="45" fillId="0" borderId="0" xfId="0" applyFont="1"/>
    <xf numFmtId="0" fontId="45" fillId="0" borderId="0" xfId="0" applyFont="1" applyAlignment="1">
      <alignment horizontal="center"/>
    </xf>
    <xf numFmtId="0" fontId="46" fillId="0" borderId="0" xfId="0" applyFont="1" applyProtection="1">
      <protection locked="0"/>
    </xf>
    <xf numFmtId="0" fontId="32" fillId="0" borderId="0" xfId="0" applyFont="1"/>
    <xf numFmtId="0" fontId="6" fillId="0" borderId="11" xfId="0" applyFont="1" applyBorder="1" applyAlignment="1">
      <alignment horizontal="center"/>
    </xf>
    <xf numFmtId="0" fontId="47" fillId="0" borderId="0" xfId="0" applyFont="1"/>
    <xf numFmtId="164" fontId="3" fillId="0" borderId="21" xfId="0" applyNumberFormat="1" applyFont="1" applyBorder="1" applyAlignment="1" applyProtection="1">
      <alignment horizontal="center"/>
    </xf>
    <xf numFmtId="164" fontId="3" fillId="0" borderId="27" xfId="0" applyNumberFormat="1" applyFont="1" applyBorder="1" applyAlignment="1" applyProtection="1">
      <alignment horizontal="center"/>
    </xf>
    <xf numFmtId="0" fontId="0" fillId="0" borderId="0" xfId="0" applyProtection="1"/>
    <xf numFmtId="0" fontId="6" fillId="0" borderId="21" xfId="0" applyFont="1" applyBorder="1" applyProtection="1">
      <protection locked="0"/>
    </xf>
    <xf numFmtId="0" fontId="6" fillId="0" borderId="21" xfId="0" applyFont="1" applyBorder="1" applyAlignment="1" applyProtection="1">
      <alignment horizontal="center"/>
      <protection locked="0"/>
    </xf>
    <xf numFmtId="0" fontId="6" fillId="0" borderId="21" xfId="0" applyFont="1" applyBorder="1" applyAlignment="1" applyProtection="1">
      <alignment horizontal="left" wrapText="1"/>
      <protection locked="0"/>
    </xf>
    <xf numFmtId="0" fontId="6" fillId="0" borderId="22" xfId="0" applyFont="1" applyBorder="1" applyProtection="1">
      <protection locked="0"/>
    </xf>
    <xf numFmtId="0" fontId="6" fillId="0" borderId="21" xfId="0" applyFont="1" applyBorder="1" applyAlignment="1" applyProtection="1">
      <alignment wrapText="1"/>
      <protection locked="0"/>
    </xf>
    <xf numFmtId="0" fontId="6" fillId="0" borderId="39" xfId="0" applyFont="1" applyBorder="1" applyProtection="1">
      <protection locked="0"/>
    </xf>
    <xf numFmtId="0" fontId="6" fillId="0" borderId="39" xfId="0" applyFont="1" applyBorder="1" applyAlignment="1" applyProtection="1">
      <alignment horizontal="center"/>
      <protection locked="0"/>
    </xf>
    <xf numFmtId="0" fontId="6" fillId="0" borderId="39" xfId="0" applyFont="1" applyBorder="1" applyAlignment="1" applyProtection="1">
      <alignment wrapText="1"/>
      <protection locked="0"/>
    </xf>
    <xf numFmtId="0" fontId="6" fillId="0" borderId="25" xfId="0" applyFont="1" applyBorder="1" applyProtection="1">
      <protection locked="0"/>
    </xf>
    <xf numFmtId="0" fontId="3" fillId="0" borderId="0" xfId="0" applyFont="1" applyProtection="1">
      <protection locked="0"/>
    </xf>
    <xf numFmtId="0" fontId="3" fillId="0" borderId="35" xfId="0" applyFont="1" applyBorder="1" applyAlignment="1">
      <alignment horizontal="center"/>
    </xf>
    <xf numFmtId="0" fontId="3" fillId="0" borderId="36"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8" fillId="0" borderId="32" xfId="0" applyFont="1" applyBorder="1" applyAlignment="1" applyProtection="1">
      <alignment horizontal="center"/>
      <protection locked="0"/>
    </xf>
    <xf numFmtId="4" fontId="28" fillId="0" borderId="32" xfId="0" applyNumberFormat="1" applyFont="1" applyBorder="1" applyAlignment="1" applyProtection="1">
      <protection locked="0"/>
    </xf>
    <xf numFmtId="165" fontId="27" fillId="0" borderId="18" xfId="1" applyNumberFormat="1" applyFont="1" applyBorder="1" applyProtection="1">
      <protection locked="0"/>
    </xf>
    <xf numFmtId="0" fontId="28" fillId="0" borderId="21" xfId="0" applyFont="1" applyBorder="1" applyAlignment="1" applyProtection="1">
      <alignment horizontal="center"/>
      <protection locked="0"/>
    </xf>
    <xf numFmtId="4" fontId="28" fillId="0" borderId="21" xfId="0" applyNumberFormat="1" applyFont="1" applyBorder="1" applyAlignment="1" applyProtection="1">
      <protection locked="0"/>
    </xf>
    <xf numFmtId="0" fontId="28" fillId="0" borderId="18" xfId="0" applyFont="1" applyBorder="1" applyAlignment="1" applyProtection="1">
      <alignment horizontal="center"/>
      <protection locked="0"/>
    </xf>
    <xf numFmtId="0" fontId="28" fillId="0" borderId="39" xfId="0" applyFont="1" applyBorder="1" applyAlignment="1" applyProtection="1">
      <alignment horizontal="center"/>
      <protection locked="0"/>
    </xf>
    <xf numFmtId="0" fontId="28" fillId="0" borderId="18" xfId="0" applyFont="1" applyBorder="1" applyAlignment="1" applyProtection="1">
      <alignment horizontal="center"/>
    </xf>
    <xf numFmtId="0" fontId="28" fillId="0" borderId="21" xfId="0" applyFont="1" applyBorder="1" applyAlignment="1" applyProtection="1">
      <alignment horizontal="center"/>
    </xf>
    <xf numFmtId="0" fontId="28" fillId="0" borderId="39" xfId="0" applyFont="1" applyBorder="1" applyAlignment="1" applyProtection="1">
      <alignment horizontal="center"/>
    </xf>
    <xf numFmtId="14" fontId="28" fillId="0" borderId="18" xfId="0" applyNumberFormat="1" applyFont="1" applyBorder="1" applyProtection="1">
      <protection locked="0"/>
    </xf>
    <xf numFmtId="14" fontId="28" fillId="0" borderId="21" xfId="0" applyNumberFormat="1" applyFont="1" applyBorder="1" applyProtection="1">
      <protection locked="0"/>
    </xf>
    <xf numFmtId="14" fontId="28" fillId="0" borderId="39" xfId="0" applyNumberFormat="1" applyFont="1" applyBorder="1" applyProtection="1">
      <protection locked="0"/>
    </xf>
    <xf numFmtId="4" fontId="0" fillId="0" borderId="18" xfId="0" applyNumberFormat="1" applyBorder="1" applyAlignment="1" applyProtection="1">
      <alignment horizontal="center"/>
      <protection locked="0"/>
    </xf>
    <xf numFmtId="2" fontId="0" fillId="0" borderId="18" xfId="0" applyNumberFormat="1" applyBorder="1" applyAlignment="1" applyProtection="1">
      <alignment horizontal="center"/>
      <protection locked="0"/>
    </xf>
    <xf numFmtId="4" fontId="0" fillId="0" borderId="21" xfId="0" applyNumberFormat="1" applyBorder="1" applyAlignment="1" applyProtection="1">
      <alignment horizontal="center"/>
      <protection locked="0"/>
    </xf>
    <xf numFmtId="2" fontId="0" fillId="0" borderId="32" xfId="0" applyNumberFormat="1" applyBorder="1" applyAlignment="1" applyProtection="1">
      <alignment horizontal="center"/>
      <protection locked="0"/>
    </xf>
    <xf numFmtId="4" fontId="0" fillId="0" borderId="39" xfId="0" applyNumberFormat="1" applyBorder="1" applyAlignment="1" applyProtection="1">
      <alignment horizontal="center"/>
      <protection locked="0"/>
    </xf>
    <xf numFmtId="2" fontId="0" fillId="0" borderId="41" xfId="0" applyNumberFormat="1" applyBorder="1" applyAlignment="1" applyProtection="1">
      <alignment horizontal="center"/>
      <protection locked="0"/>
    </xf>
    <xf numFmtId="0" fontId="27" fillId="0" borderId="32" xfId="0" applyFont="1" applyBorder="1" applyAlignment="1" applyProtection="1">
      <alignment horizontal="center"/>
      <protection locked="0"/>
    </xf>
    <xf numFmtId="0" fontId="32" fillId="0" borderId="21" xfId="0" applyFont="1" applyBorder="1" applyAlignment="1" applyProtection="1">
      <alignment horizontal="center"/>
      <protection locked="0"/>
    </xf>
    <xf numFmtId="0" fontId="27" fillId="0" borderId="21" xfId="0" applyFont="1" applyBorder="1" applyAlignment="1" applyProtection="1">
      <alignment wrapText="1"/>
      <protection locked="0"/>
    </xf>
    <xf numFmtId="0" fontId="27" fillId="0" borderId="21" xfId="0" applyFont="1" applyBorder="1" applyAlignment="1" applyProtection="1">
      <alignment horizontal="center"/>
      <protection locked="0"/>
    </xf>
    <xf numFmtId="0" fontId="27" fillId="0" borderId="42" xfId="0" applyFont="1" applyBorder="1" applyAlignment="1" applyProtection="1">
      <alignment wrapText="1"/>
      <protection locked="0"/>
    </xf>
    <xf numFmtId="0" fontId="32" fillId="0" borderId="18" xfId="0" applyFont="1" applyBorder="1" applyAlignment="1" applyProtection="1">
      <alignment horizontal="center"/>
      <protection locked="0"/>
    </xf>
    <xf numFmtId="0" fontId="27" fillId="0" borderId="18" xfId="0" applyFont="1" applyBorder="1" applyAlignment="1" applyProtection="1">
      <alignment wrapText="1"/>
      <protection locked="0"/>
    </xf>
    <xf numFmtId="0" fontId="3" fillId="0" borderId="21" xfId="0" applyFont="1" applyBorder="1" applyAlignment="1" applyProtection="1">
      <alignment horizontal="center"/>
      <protection locked="0"/>
    </xf>
    <xf numFmtId="0" fontId="27" fillId="0" borderId="21" xfId="0" applyFont="1" applyBorder="1" applyProtection="1">
      <protection locked="0"/>
    </xf>
    <xf numFmtId="0" fontId="27" fillId="0" borderId="22" xfId="0" applyFont="1" applyBorder="1" applyProtection="1">
      <protection locked="0"/>
    </xf>
    <xf numFmtId="0" fontId="3" fillId="0" borderId="39" xfId="0" applyFont="1" applyBorder="1" applyAlignment="1" applyProtection="1">
      <alignment horizontal="center"/>
      <protection locked="0"/>
    </xf>
    <xf numFmtId="0" fontId="27" fillId="0" borderId="39" xfId="0" applyFont="1" applyBorder="1" applyAlignment="1" applyProtection="1">
      <alignment wrapText="1"/>
      <protection locked="0"/>
    </xf>
    <xf numFmtId="0" fontId="27" fillId="0" borderId="39" xfId="0" applyFont="1" applyBorder="1" applyProtection="1">
      <protection locked="0"/>
    </xf>
    <xf numFmtId="0" fontId="27" fillId="0" borderId="25" xfId="0" applyFont="1" applyBorder="1" applyProtection="1">
      <protection locked="0"/>
    </xf>
    <xf numFmtId="0" fontId="0" fillId="0" borderId="18" xfId="0" applyBorder="1" applyProtection="1">
      <protection locked="0"/>
    </xf>
    <xf numFmtId="0" fontId="0" fillId="0" borderId="21" xfId="0" applyBorder="1" applyProtection="1">
      <protection locked="0"/>
    </xf>
    <xf numFmtId="0" fontId="0" fillId="0" borderId="39" xfId="0" applyBorder="1" applyProtection="1">
      <protection locked="0"/>
    </xf>
    <xf numFmtId="4" fontId="29" fillId="0" borderId="0" xfId="0" applyNumberFormat="1" applyFont="1"/>
    <xf numFmtId="4" fontId="3" fillId="0" borderId="13" xfId="0" applyNumberFormat="1" applyFont="1" applyBorder="1" applyAlignment="1" applyProtection="1">
      <alignment horizontal="center"/>
      <protection locked="0"/>
    </xf>
    <xf numFmtId="4" fontId="7" fillId="0" borderId="20" xfId="0" applyNumberFormat="1" applyFont="1" applyBorder="1" applyAlignment="1">
      <alignment horizontal="center" vertical="center"/>
    </xf>
    <xf numFmtId="4" fontId="32" fillId="0" borderId="25" xfId="0" applyNumberFormat="1" applyFont="1" applyBorder="1" applyAlignment="1" applyProtection="1">
      <alignment horizontal="center"/>
      <protection locked="0"/>
    </xf>
    <xf numFmtId="0" fontId="49" fillId="0" borderId="0" xfId="0" applyFont="1" applyAlignment="1" applyProtection="1">
      <alignment wrapText="1"/>
      <protection locked="0"/>
    </xf>
    <xf numFmtId="0" fontId="49" fillId="0" borderId="0" xfId="0" applyFont="1" applyAlignment="1" applyProtection="1">
      <alignment horizontal="left"/>
    </xf>
    <xf numFmtId="0" fontId="49" fillId="0" borderId="0" xfId="0" applyFont="1" applyProtection="1">
      <protection locked="0"/>
    </xf>
    <xf numFmtId="164" fontId="49" fillId="0" borderId="0" xfId="0" applyNumberFormat="1" applyFont="1" applyAlignment="1" applyProtection="1">
      <alignment horizontal="left"/>
    </xf>
    <xf numFmtId="0" fontId="50" fillId="0" borderId="0" xfId="0" applyFont="1" applyAlignment="1" applyProtection="1">
      <alignment horizontal="left" vertical="center" wrapText="1"/>
      <protection locked="0"/>
    </xf>
    <xf numFmtId="0" fontId="0" fillId="0" borderId="0" xfId="0" applyAlignment="1" applyProtection="1">
      <alignment wrapText="1"/>
      <protection locked="0"/>
    </xf>
    <xf numFmtId="0" fontId="28" fillId="0" borderId="18" xfId="0" applyFont="1" applyBorder="1" applyAlignment="1">
      <alignment wrapText="1"/>
    </xf>
    <xf numFmtId="0" fontId="28" fillId="0" borderId="21" xfId="0" applyFont="1" applyBorder="1" applyAlignment="1">
      <alignment wrapText="1"/>
    </xf>
    <xf numFmtId="0" fontId="28" fillId="0" borderId="39" xfId="0" applyFont="1" applyBorder="1" applyAlignment="1">
      <alignment wrapText="1"/>
    </xf>
    <xf numFmtId="0" fontId="0" fillId="0" borderId="20" xfId="0" applyBorder="1" applyAlignment="1" applyProtection="1">
      <alignment horizontal="left"/>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7" fillId="2" borderId="8" xfId="0" applyNumberFormat="1" applyFont="1" applyFill="1" applyBorder="1" applyAlignment="1" applyProtection="1">
      <alignment horizontal="center"/>
      <protection locked="0"/>
    </xf>
    <xf numFmtId="0" fontId="7" fillId="2" borderId="9" xfId="0" applyNumberFormat="1" applyFont="1" applyFill="1" applyBorder="1" applyAlignment="1" applyProtection="1">
      <alignment horizontal="center"/>
      <protection locked="0"/>
    </xf>
    <xf numFmtId="164" fontId="3" fillId="0" borderId="8"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4" fontId="3" fillId="0" borderId="12" xfId="0" applyNumberFormat="1" applyFont="1" applyBorder="1" applyAlignment="1" applyProtection="1">
      <alignment horizontal="center"/>
    </xf>
    <xf numFmtId="4" fontId="3" fillId="0" borderId="13" xfId="0" applyNumberFormat="1" applyFont="1" applyBorder="1" applyAlignment="1" applyProtection="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2" fillId="0" borderId="0" xfId="0" applyFont="1" applyAlignment="1">
      <alignment horizontal="justify" vertical="center" wrapText="1"/>
    </xf>
    <xf numFmtId="0" fontId="19" fillId="0" borderId="0" xfId="0" applyFont="1" applyAlignment="1">
      <alignment horizontal="left" vertical="center" wrapText="1"/>
    </xf>
    <xf numFmtId="0" fontId="11" fillId="0" borderId="0" xfId="0" applyFont="1" applyAlignment="1" applyProtection="1">
      <alignment horizontal="left" vertical="center" wrapText="1"/>
    </xf>
    <xf numFmtId="0" fontId="11" fillId="0" borderId="0" xfId="0" applyFont="1" applyAlignment="1">
      <alignment horizontal="center" vertical="center"/>
    </xf>
    <xf numFmtId="0" fontId="11" fillId="0" borderId="0" xfId="0" applyFont="1" applyAlignment="1" applyProtection="1">
      <alignment horizontal="center" vertical="center"/>
    </xf>
    <xf numFmtId="166" fontId="11" fillId="0" borderId="0" xfId="0" applyNumberFormat="1" applyFont="1" applyAlignment="1">
      <alignment horizont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left" vertical="top" wrapText="1"/>
    </xf>
    <xf numFmtId="0" fontId="24" fillId="2" borderId="0" xfId="0" applyFont="1" applyFill="1" applyAlignment="1">
      <alignment horizontal="center" vertical="center" wrapText="1"/>
    </xf>
    <xf numFmtId="0" fontId="0" fillId="0" borderId="21" xfId="0" applyBorder="1" applyAlignment="1">
      <alignment horizontal="center"/>
    </xf>
    <xf numFmtId="0" fontId="3" fillId="0" borderId="0" xfId="0" applyFont="1" applyAlignment="1">
      <alignment horizontal="left"/>
    </xf>
    <xf numFmtId="0" fontId="0" fillId="0" borderId="0" xfId="0" applyAlignment="1">
      <alignment horizontal="center"/>
    </xf>
    <xf numFmtId="0" fontId="3" fillId="0" borderId="1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lignment horizontal="center"/>
    </xf>
    <xf numFmtId="0" fontId="10" fillId="0" borderId="0" xfId="0" applyFont="1" applyAlignment="1" applyProtection="1">
      <alignment horizontal="center"/>
      <protection locked="0"/>
    </xf>
    <xf numFmtId="0" fontId="3" fillId="0" borderId="15" xfId="0" applyFont="1" applyBorder="1" applyAlignment="1">
      <alignment horizontal="left"/>
    </xf>
    <xf numFmtId="0" fontId="3" fillId="0" borderId="16" xfId="0" applyFont="1" applyBorder="1" applyAlignment="1">
      <alignment horizontal="left"/>
    </xf>
    <xf numFmtId="0" fontId="27" fillId="0" borderId="0" xfId="0" applyFont="1" applyAlignment="1">
      <alignment horizontal="left"/>
    </xf>
    <xf numFmtId="0" fontId="3" fillId="0" borderId="21" xfId="0" applyFont="1" applyBorder="1" applyAlignment="1">
      <alignment horizontal="center"/>
    </xf>
    <xf numFmtId="0" fontId="25" fillId="0" borderId="28" xfId="0" applyFont="1" applyBorder="1" applyAlignment="1">
      <alignment horizontal="right"/>
    </xf>
    <xf numFmtId="0" fontId="3" fillId="0" borderId="33" xfId="0" applyFont="1" applyBorder="1" applyAlignment="1">
      <alignment horizontal="left" wrapText="1"/>
    </xf>
    <xf numFmtId="0" fontId="3" fillId="0" borderId="29" xfId="0" applyFont="1" applyBorder="1" applyAlignment="1">
      <alignment horizontal="left" wrapText="1"/>
    </xf>
    <xf numFmtId="0" fontId="3" fillId="0" borderId="34" xfId="0" applyFont="1" applyBorder="1" applyAlignment="1">
      <alignment horizontal="left" wrapText="1"/>
    </xf>
    <xf numFmtId="0" fontId="3" fillId="0" borderId="37"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6" xfId="0" applyFont="1" applyBorder="1" applyAlignment="1">
      <alignment horizontal="center" vertical="center" wrapText="1"/>
    </xf>
    <xf numFmtId="0" fontId="3" fillId="0" borderId="14" xfId="0" applyFont="1" applyBorder="1" applyAlignment="1">
      <alignment horizontal="left"/>
    </xf>
    <xf numFmtId="0" fontId="34" fillId="0" borderId="0" xfId="0" applyFont="1" applyAlignment="1">
      <alignment horizontal="center"/>
    </xf>
    <xf numFmtId="0" fontId="0" fillId="0" borderId="17" xfId="0" applyBorder="1" applyAlignment="1">
      <alignment horizontal="center" vertical="center" wrapText="1"/>
    </xf>
    <xf numFmtId="0" fontId="0" fillId="0" borderId="37" xfId="0" applyBorder="1" applyAlignment="1">
      <alignment horizontal="center" vertical="center" wrapText="1"/>
    </xf>
    <xf numFmtId="1" fontId="0" fillId="0" borderId="17" xfId="0" applyNumberFormat="1" applyBorder="1" applyAlignment="1">
      <alignment horizontal="center" vertical="center" wrapText="1"/>
    </xf>
    <xf numFmtId="1" fontId="0" fillId="0" borderId="37" xfId="0" applyNumberFormat="1" applyBorder="1" applyAlignment="1">
      <alignment horizontal="center" vertical="center" wrapText="1"/>
    </xf>
    <xf numFmtId="4" fontId="0" fillId="0" borderId="17" xfId="0" applyNumberFormat="1" applyBorder="1" applyAlignment="1">
      <alignment horizontal="center" vertical="center" wrapText="1"/>
    </xf>
    <xf numFmtId="4" fontId="0" fillId="0" borderId="37" xfId="0" applyNumberFormat="1" applyBorder="1" applyAlignment="1">
      <alignment horizontal="center" vertical="center" wrapText="1"/>
    </xf>
    <xf numFmtId="0" fontId="0" fillId="0" borderId="17" xfId="0" applyBorder="1" applyAlignment="1">
      <alignment horizontal="center" vertical="center"/>
    </xf>
    <xf numFmtId="0" fontId="0" fillId="0" borderId="37" xfId="0" applyBorder="1" applyAlignment="1">
      <alignment horizontal="center" vertical="center"/>
    </xf>
    <xf numFmtId="0" fontId="36" fillId="0" borderId="29" xfId="0" applyFont="1" applyBorder="1" applyAlignment="1" applyProtection="1">
      <alignment horizontal="center" vertical="center" wrapText="1"/>
      <protection locked="0"/>
    </xf>
    <xf numFmtId="14" fontId="0" fillId="0" borderId="33" xfId="0" applyNumberFormat="1" applyBorder="1" applyAlignment="1">
      <alignment horizontal="center" vertical="center" wrapText="1"/>
    </xf>
    <xf numFmtId="14" fontId="0" fillId="0" borderId="40" xfId="0" applyNumberFormat="1" applyBorder="1" applyAlignment="1">
      <alignment horizontal="center" vertical="center" wrapText="1"/>
    </xf>
    <xf numFmtId="0" fontId="3" fillId="0" borderId="23" xfId="0" applyFont="1" applyBorder="1" applyAlignment="1">
      <alignment horizontal="left"/>
    </xf>
    <xf numFmtId="0" fontId="3" fillId="0" borderId="24" xfId="0" applyFont="1" applyBorder="1" applyAlignment="1">
      <alignment horizontal="left"/>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164" fontId="3" fillId="0" borderId="14" xfId="0" applyNumberFormat="1" applyFont="1" applyBorder="1" applyAlignment="1">
      <alignment horizontal="left"/>
    </xf>
    <xf numFmtId="164" fontId="3" fillId="0" borderId="15" xfId="0" applyNumberFormat="1" applyFont="1" applyBorder="1" applyAlignment="1">
      <alignment horizontal="left"/>
    </xf>
    <xf numFmtId="164" fontId="3" fillId="0" borderId="16" xfId="0" applyNumberFormat="1" applyFont="1" applyBorder="1" applyAlignment="1">
      <alignment horizontal="left"/>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11" fillId="0" borderId="28" xfId="0" applyFont="1" applyBorder="1" applyAlignment="1" applyProtection="1">
      <alignment horizontal="right"/>
      <protection locked="0"/>
    </xf>
    <xf numFmtId="0" fontId="3" fillId="0" borderId="33" xfId="0" applyFont="1" applyBorder="1" applyAlignment="1">
      <alignment horizontal="left"/>
    </xf>
    <xf numFmtId="0" fontId="3" fillId="0" borderId="34" xfId="0" applyFont="1" applyBorder="1" applyAlignment="1">
      <alignment horizontal="left"/>
    </xf>
    <xf numFmtId="0" fontId="25" fillId="0" borderId="26" xfId="0" applyFont="1" applyBorder="1" applyAlignment="1">
      <alignment horizontal="right"/>
    </xf>
    <xf numFmtId="0" fontId="25" fillId="0" borderId="42" xfId="0" applyFont="1" applyBorder="1" applyAlignment="1">
      <alignment horizontal="right"/>
    </xf>
    <xf numFmtId="0" fontId="24" fillId="0" borderId="11" xfId="0" applyFont="1" applyBorder="1" applyAlignment="1">
      <alignment horizontal="right"/>
    </xf>
    <xf numFmtId="0" fontId="24" fillId="0" borderId="39" xfId="0" applyFont="1" applyBorder="1" applyAlignment="1">
      <alignment horizontal="right"/>
    </xf>
    <xf numFmtId="0" fontId="0" fillId="0" borderId="39" xfId="0" applyBorder="1" applyAlignment="1">
      <alignment horizontal="center"/>
    </xf>
    <xf numFmtId="0" fontId="0" fillId="0" borderId="12" xfId="0" applyBorder="1" applyAlignment="1">
      <alignment horizontal="center"/>
    </xf>
    <xf numFmtId="0" fontId="3" fillId="0" borderId="14" xfId="0" applyFont="1" applyBorder="1" applyAlignment="1">
      <alignment vertical="top"/>
    </xf>
    <xf numFmtId="0" fontId="3" fillId="0" borderId="16" xfId="0" applyFont="1" applyBorder="1" applyAlignment="1">
      <alignment vertical="top"/>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40" fillId="0" borderId="17" xfId="0" applyFont="1" applyBorder="1" applyAlignment="1" applyProtection="1">
      <alignment horizontal="center" vertical="center" wrapText="1"/>
      <protection locked="0"/>
    </xf>
    <xf numFmtId="0" fontId="40" fillId="0" borderId="30" xfId="0" applyFont="1" applyBorder="1" applyAlignment="1" applyProtection="1">
      <alignment horizontal="center" vertical="center" wrapText="1"/>
      <protection locked="0"/>
    </xf>
    <xf numFmtId="0" fontId="3" fillId="0" borderId="14"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42" fillId="0" borderId="0" xfId="0" applyFont="1" applyAlignment="1">
      <alignment horizontal="left"/>
    </xf>
    <xf numFmtId="0" fontId="40" fillId="0" borderId="37" xfId="0" applyFont="1" applyBorder="1" applyAlignment="1" applyProtection="1">
      <alignment horizontal="center" vertical="center" wrapText="1"/>
      <protection locked="0"/>
    </xf>
    <xf numFmtId="0" fontId="0" fillId="0" borderId="45" xfId="0" applyBorder="1" applyAlignment="1">
      <alignment horizontal="left" vertical="top" wrapText="1"/>
    </xf>
    <xf numFmtId="0" fontId="25" fillId="0" borderId="0" xfId="0" applyFont="1" applyAlignment="1">
      <alignment horizontal="right"/>
    </xf>
    <xf numFmtId="0" fontId="0" fillId="0" borderId="29" xfId="0" applyBorder="1" applyAlignment="1">
      <alignment horizontal="left" vertical="top" wrapText="1"/>
    </xf>
    <xf numFmtId="0" fontId="0" fillId="0" borderId="34" xfId="0" applyBorder="1" applyAlignment="1">
      <alignment horizontal="left" vertical="top" wrapText="1"/>
    </xf>
    <xf numFmtId="0" fontId="3" fillId="0" borderId="0" xfId="0" applyFont="1" applyAlignment="1" applyProtection="1">
      <alignment horizontal="center"/>
      <protection locked="0"/>
    </xf>
    <xf numFmtId="0" fontId="3" fillId="0" borderId="33" xfId="0" applyFont="1" applyBorder="1" applyAlignment="1">
      <alignment horizontal="left"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28" xfId="0" applyFont="1" applyBorder="1" applyAlignment="1">
      <alignment horizontal="left" vertical="center" wrapText="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48" fillId="0" borderId="0" xfId="0" applyFont="1" applyAlignment="1" applyProtection="1">
      <alignment horizontal="center"/>
      <protection locked="0"/>
    </xf>
    <xf numFmtId="0" fontId="25" fillId="0" borderId="28" xfId="0" applyFont="1" applyBorder="1" applyAlignment="1" applyProtection="1">
      <alignment horizontal="right"/>
      <protection locked="0"/>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46" xfId="0" applyFont="1" applyBorder="1" applyAlignment="1">
      <alignment horizontal="center" vertical="center"/>
    </xf>
    <xf numFmtId="0" fontId="3" fillId="0" borderId="29" xfId="0" applyFont="1" applyBorder="1" applyAlignment="1">
      <alignment horizontal="left"/>
    </xf>
    <xf numFmtId="4" fontId="3" fillId="0" borderId="17" xfId="0" applyNumberFormat="1" applyFont="1" applyBorder="1" applyAlignment="1">
      <alignment horizontal="center" vertical="center"/>
    </xf>
    <xf numFmtId="4" fontId="3" fillId="0" borderId="37" xfId="0" applyNumberFormat="1" applyFont="1" applyBorder="1" applyAlignment="1">
      <alignment horizontal="center" vertical="center"/>
    </xf>
    <xf numFmtId="4" fontId="3" fillId="0" borderId="30" xfId="0" applyNumberFormat="1" applyFont="1" applyBorder="1" applyAlignment="1">
      <alignment horizontal="center" vertical="center"/>
    </xf>
    <xf numFmtId="0" fontId="3" fillId="0" borderId="10" xfId="0" applyFont="1" applyBorder="1" applyAlignment="1">
      <alignment horizontal="left"/>
    </xf>
    <xf numFmtId="0" fontId="3" fillId="0" borderId="21" xfId="0" applyFont="1" applyBorder="1" applyAlignment="1">
      <alignment horizontal="left"/>
    </xf>
    <xf numFmtId="0" fontId="3" fillId="0" borderId="11" xfId="0" applyFont="1" applyBorder="1" applyAlignment="1">
      <alignment horizontal="left" wrapText="1"/>
    </xf>
    <xf numFmtId="0" fontId="3" fillId="0" borderId="39" xfId="0" applyFont="1" applyBorder="1" applyAlignment="1">
      <alignment horizontal="left" wrapText="1"/>
    </xf>
  </cellXfs>
  <cellStyles count="3">
    <cellStyle name="Normal" xfId="0" builtinId="0"/>
    <cellStyle name="Normal 2" xfId="2" xr:uid="{00000000-0005-0000-0000-000001000000}"/>
    <cellStyle name="Virgül" xfId="1" builtinId="3"/>
  </cellStyles>
  <dxfs count="3">
    <dxf>
      <font>
        <color theme="0"/>
      </font>
    </dxf>
    <dxf>
      <font>
        <color theme="0"/>
      </font>
      <fill>
        <patternFill>
          <bgColor theme="0"/>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L&#304;%20RAPOR%20&#199;ALI&#350;MASI/Gider%20Formlar&#305;%2020-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ve Personel Bilgileri"/>
      <sheetName val="KAPAK"/>
      <sheetName val="TAAHHÜTNAME"/>
      <sheetName val="G011A (Ocak-Temmuz)"/>
      <sheetName val="G011A (Şubat-Ağustos)"/>
      <sheetName val="G011A (Mart-Eylül)"/>
      <sheetName val="G011A (Nisan-Ekim)"/>
      <sheetName val="G011A (Mayıs-Kasım)"/>
      <sheetName val="G011A (Haziran-Aralık)"/>
      <sheetName val="G011B"/>
      <sheetName val="G011C"/>
      <sheetName val="G011"/>
      <sheetName val="G012"/>
      <sheetName val="G013"/>
      <sheetName val="G014A"/>
      <sheetName val="G014B"/>
      <sheetName val="G015A"/>
      <sheetName val="G015B"/>
      <sheetName val="G016"/>
      <sheetName val="G016A"/>
      <sheetName val="G020"/>
    </sheetNames>
    <sheetDataSet>
      <sheetData sheetId="0">
        <row r="3">
          <cell r="C3">
            <v>123</v>
          </cell>
        </row>
        <row r="6">
          <cell r="C6" t="str">
            <v>2019/2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N52"/>
  <sheetViews>
    <sheetView tabSelected="1" workbookViewId="0">
      <selection activeCell="B13" sqref="B13"/>
    </sheetView>
  </sheetViews>
  <sheetFormatPr defaultRowHeight="15" x14ac:dyDescent="0.25"/>
  <cols>
    <col min="1" max="1" width="7.140625" style="1" bestFit="1" customWidth="1"/>
    <col min="2" max="2" width="32.28515625" style="172" customWidth="1"/>
    <col min="3" max="4" width="30.7109375" style="172" customWidth="1"/>
    <col min="5" max="5" width="14.5703125" style="172" customWidth="1"/>
    <col min="6" max="6" width="10.140625" customWidth="1"/>
    <col min="7" max="7" width="9.140625" customWidth="1"/>
    <col min="8" max="13" width="9.140625" hidden="1" customWidth="1"/>
    <col min="14" max="14" width="15.85546875" hidden="1" customWidth="1"/>
  </cols>
  <sheetData>
    <row r="1" spans="1:14" ht="31.5" customHeight="1" thickBot="1" x14ac:dyDescent="0.3">
      <c r="B1" s="256" t="s">
        <v>0</v>
      </c>
      <c r="C1" s="257"/>
      <c r="D1" s="258"/>
      <c r="E1"/>
    </row>
    <row r="2" spans="1:14" ht="22.5" customHeight="1" x14ac:dyDescent="0.35">
      <c r="B2" s="2" t="s">
        <v>1</v>
      </c>
      <c r="C2" s="259"/>
      <c r="D2" s="260"/>
      <c r="E2" s="187" t="s">
        <v>165</v>
      </c>
    </row>
    <row r="3" spans="1:14" ht="94.5" customHeight="1" x14ac:dyDescent="0.25">
      <c r="B3" s="3" t="s">
        <v>2</v>
      </c>
      <c r="C3" s="261"/>
      <c r="D3" s="262"/>
      <c r="E3"/>
    </row>
    <row r="4" spans="1:14" ht="22.5" customHeight="1" x14ac:dyDescent="0.25">
      <c r="B4" s="4" t="s">
        <v>170</v>
      </c>
      <c r="C4" s="267"/>
      <c r="D4" s="268"/>
      <c r="E4"/>
    </row>
    <row r="5" spans="1:14" ht="22.5" customHeight="1" x14ac:dyDescent="0.25">
      <c r="B5" s="4" t="s">
        <v>169</v>
      </c>
      <c r="C5" s="267"/>
      <c r="D5" s="268"/>
      <c r="E5"/>
    </row>
    <row r="6" spans="1:14" ht="22.5" customHeight="1" x14ac:dyDescent="0.25">
      <c r="B6" s="4" t="s">
        <v>171</v>
      </c>
      <c r="C6" s="267"/>
      <c r="D6" s="268"/>
      <c r="E6"/>
    </row>
    <row r="7" spans="1:14" ht="26.25" customHeight="1" x14ac:dyDescent="0.35">
      <c r="B7" s="14" t="s">
        <v>3</v>
      </c>
      <c r="C7" s="265"/>
      <c r="D7" s="266"/>
      <c r="E7"/>
    </row>
    <row r="8" spans="1:14" ht="30" x14ac:dyDescent="0.25">
      <c r="B8" s="17" t="s">
        <v>168</v>
      </c>
      <c r="C8" s="188" t="str">
        <f>IF(C7&lt;&gt;"",IF(C7=1,C5,IF(EDATE(C5,6)&gt;C6,"",EDATE(C5,6))),"")</f>
        <v/>
      </c>
      <c r="D8" s="189" t="str">
        <f>IF(C8&lt;&gt;"",IF(EOMONTH(C8,5)&gt;C6,C6,EOMONTH(C8,5)),"")</f>
        <v/>
      </c>
      <c r="E8"/>
    </row>
    <row r="9" spans="1:14" ht="29.25" customHeight="1" thickBot="1" x14ac:dyDescent="0.3">
      <c r="B9" s="5" t="s">
        <v>5</v>
      </c>
      <c r="C9" s="269" t="str">
        <f>IFERROR(IF(C8&lt;&gt;"",VLOOKUP(YEAR(C8),AsgariUcretTablo,2,0),""),"")</f>
        <v/>
      </c>
      <c r="D9" s="270"/>
      <c r="E9"/>
      <c r="H9" t="s">
        <v>73</v>
      </c>
      <c r="I9" s="190" t="str">
        <f>IFERROR(YEAR(DönemBaş),"")</f>
        <v/>
      </c>
    </row>
    <row r="10" spans="1:14" ht="15.75" thickBot="1" x14ac:dyDescent="0.3">
      <c r="B10"/>
      <c r="C10"/>
      <c r="D10"/>
      <c r="E10"/>
    </row>
    <row r="11" spans="1:14" ht="31.5" customHeight="1" thickBot="1" x14ac:dyDescent="0.3">
      <c r="A11" s="271" t="s">
        <v>6</v>
      </c>
      <c r="B11" s="272"/>
      <c r="C11" s="272"/>
      <c r="D11" s="272"/>
      <c r="E11" s="273"/>
      <c r="H11" s="274" t="s">
        <v>7</v>
      </c>
      <c r="I11" s="275"/>
      <c r="K11" s="263" t="s">
        <v>8</v>
      </c>
      <c r="L11" s="264"/>
      <c r="N11" s="6" t="s">
        <v>9</v>
      </c>
    </row>
    <row r="12" spans="1:14" s="1" customFormat="1" ht="21" customHeight="1" thickBot="1" x14ac:dyDescent="0.3">
      <c r="A12" s="7" t="s">
        <v>10</v>
      </c>
      <c r="B12" s="8" t="s">
        <v>11</v>
      </c>
      <c r="C12" s="8" t="s">
        <v>12</v>
      </c>
      <c r="D12" s="8" t="s">
        <v>13</v>
      </c>
      <c r="E12" s="9" t="s">
        <v>14</v>
      </c>
      <c r="H12" s="15">
        <v>2019</v>
      </c>
      <c r="I12" s="16">
        <v>2558.4</v>
      </c>
      <c r="K12" s="12">
        <v>2019</v>
      </c>
      <c r="L12" s="13">
        <v>19188</v>
      </c>
      <c r="N12" s="10">
        <v>1601</v>
      </c>
    </row>
    <row r="13" spans="1:14" ht="15.75" thickBot="1" x14ac:dyDescent="0.3">
      <c r="A13" s="11">
        <v>1</v>
      </c>
      <c r="B13" s="191"/>
      <c r="C13" s="192"/>
      <c r="D13" s="193"/>
      <c r="E13" s="194"/>
      <c r="H13" s="15">
        <v>2018</v>
      </c>
      <c r="I13" s="16">
        <v>2029.5</v>
      </c>
      <c r="K13" s="12">
        <v>2018</v>
      </c>
      <c r="L13" s="13">
        <v>15221.4</v>
      </c>
    </row>
    <row r="14" spans="1:14" x14ac:dyDescent="0.25">
      <c r="A14" s="11">
        <v>2</v>
      </c>
      <c r="B14" s="191"/>
      <c r="C14" s="192"/>
      <c r="D14" s="193"/>
      <c r="E14" s="194"/>
      <c r="H14">
        <v>1</v>
      </c>
      <c r="I14" t="s">
        <v>82</v>
      </c>
    </row>
    <row r="15" spans="1:14" x14ac:dyDescent="0.25">
      <c r="A15" s="11">
        <v>3</v>
      </c>
      <c r="B15" s="191"/>
      <c r="C15" s="192"/>
      <c r="D15" s="193"/>
      <c r="E15" s="194"/>
      <c r="H15">
        <v>2</v>
      </c>
      <c r="I15" t="s">
        <v>83</v>
      </c>
      <c r="N15" t="s">
        <v>15</v>
      </c>
    </row>
    <row r="16" spans="1:14" x14ac:dyDescent="0.25">
      <c r="A16" s="11">
        <v>4</v>
      </c>
      <c r="B16" s="191"/>
      <c r="C16" s="192"/>
      <c r="D16" s="193"/>
      <c r="E16" s="194"/>
      <c r="H16">
        <v>3</v>
      </c>
      <c r="I16" t="s">
        <v>84</v>
      </c>
      <c r="N16" s="190" t="str">
        <f>CONCATENATE("'Proje Bilgileri'!$B$13:$B$",COUNTA(B13:B52)+12)</f>
        <v>'Proje Bilgileri'!$B$13:$B$12</v>
      </c>
    </row>
    <row r="17" spans="1:14" x14ac:dyDescent="0.25">
      <c r="A17" s="11">
        <v>5</v>
      </c>
      <c r="B17" s="191"/>
      <c r="C17" s="192"/>
      <c r="D17" s="193"/>
      <c r="E17" s="194"/>
      <c r="H17">
        <v>4</v>
      </c>
      <c r="I17" t="s">
        <v>85</v>
      </c>
    </row>
    <row r="18" spans="1:14" x14ac:dyDescent="0.25">
      <c r="A18" s="11">
        <v>6</v>
      </c>
      <c r="B18" s="191"/>
      <c r="C18" s="192"/>
      <c r="D18" s="193"/>
      <c r="E18" s="194"/>
      <c r="H18">
        <v>5</v>
      </c>
      <c r="I18" t="s">
        <v>86</v>
      </c>
      <c r="N18" t="s">
        <v>16</v>
      </c>
    </row>
    <row r="19" spans="1:14" x14ac:dyDescent="0.25">
      <c r="A19" s="11">
        <v>7</v>
      </c>
      <c r="B19" s="191"/>
      <c r="C19" s="192"/>
      <c r="D19" s="193"/>
      <c r="E19" s="194"/>
      <c r="H19">
        <v>6</v>
      </c>
      <c r="I19" t="s">
        <v>87</v>
      </c>
      <c r="N19" s="190" t="str">
        <f>CONCATENATE("'Proje Bilgileri'!$B$13:$D$",COUNTA(B13:B52)+12)</f>
        <v>'Proje Bilgileri'!$B$13:$D$12</v>
      </c>
    </row>
    <row r="20" spans="1:14" x14ac:dyDescent="0.25">
      <c r="A20" s="11">
        <v>8</v>
      </c>
      <c r="B20" s="191"/>
      <c r="C20" s="192"/>
      <c r="D20" s="193"/>
      <c r="E20" s="194"/>
      <c r="H20">
        <v>7</v>
      </c>
      <c r="I20" t="s">
        <v>88</v>
      </c>
    </row>
    <row r="21" spans="1:14" x14ac:dyDescent="0.25">
      <c r="A21" s="11">
        <v>9</v>
      </c>
      <c r="B21" s="191"/>
      <c r="C21" s="192"/>
      <c r="D21" s="193"/>
      <c r="E21" s="194"/>
      <c r="H21">
        <v>8</v>
      </c>
      <c r="I21" t="s">
        <v>89</v>
      </c>
    </row>
    <row r="22" spans="1:14" x14ac:dyDescent="0.25">
      <c r="A22" s="11">
        <v>10</v>
      </c>
      <c r="B22" s="191"/>
      <c r="C22" s="192"/>
      <c r="D22" s="193"/>
      <c r="E22" s="194"/>
      <c r="H22">
        <v>9</v>
      </c>
      <c r="I22" t="s">
        <v>90</v>
      </c>
    </row>
    <row r="23" spans="1:14" x14ac:dyDescent="0.25">
      <c r="A23" s="11">
        <v>11</v>
      </c>
      <c r="B23" s="191"/>
      <c r="C23" s="192"/>
      <c r="D23" s="193"/>
      <c r="E23" s="194"/>
      <c r="H23">
        <v>10</v>
      </c>
      <c r="I23" t="s">
        <v>91</v>
      </c>
    </row>
    <row r="24" spans="1:14" x14ac:dyDescent="0.25">
      <c r="A24" s="11">
        <v>12</v>
      </c>
      <c r="B24" s="191"/>
      <c r="C24" s="192"/>
      <c r="D24" s="193"/>
      <c r="E24" s="194"/>
      <c r="H24">
        <v>11</v>
      </c>
      <c r="I24" t="s">
        <v>92</v>
      </c>
    </row>
    <row r="25" spans="1:14" x14ac:dyDescent="0.25">
      <c r="A25" s="11">
        <v>13</v>
      </c>
      <c r="B25" s="191"/>
      <c r="C25" s="192"/>
      <c r="D25" s="193"/>
      <c r="E25" s="194"/>
      <c r="H25">
        <v>12</v>
      </c>
      <c r="I25" t="s">
        <v>93</v>
      </c>
    </row>
    <row r="26" spans="1:14" x14ac:dyDescent="0.25">
      <c r="A26" s="11">
        <v>14</v>
      </c>
      <c r="B26" s="191"/>
      <c r="C26" s="192"/>
      <c r="D26" s="193"/>
      <c r="E26" s="194"/>
      <c r="H26">
        <v>13</v>
      </c>
      <c r="I26" t="s">
        <v>82</v>
      </c>
    </row>
    <row r="27" spans="1:14" x14ac:dyDescent="0.25">
      <c r="A27" s="11">
        <v>15</v>
      </c>
      <c r="B27" s="191"/>
      <c r="C27" s="192"/>
      <c r="D27" s="193"/>
      <c r="E27" s="194"/>
      <c r="H27">
        <v>14</v>
      </c>
      <c r="I27" t="s">
        <v>83</v>
      </c>
    </row>
    <row r="28" spans="1:14" x14ac:dyDescent="0.25">
      <c r="A28" s="11">
        <v>16</v>
      </c>
      <c r="B28" s="191"/>
      <c r="C28" s="192"/>
      <c r="D28" s="193"/>
      <c r="E28" s="194"/>
      <c r="H28">
        <v>15</v>
      </c>
      <c r="I28" t="s">
        <v>84</v>
      </c>
    </row>
    <row r="29" spans="1:14" x14ac:dyDescent="0.25">
      <c r="A29" s="11">
        <v>17</v>
      </c>
      <c r="B29" s="191"/>
      <c r="C29" s="192"/>
      <c r="D29" s="193"/>
      <c r="E29" s="194"/>
      <c r="H29">
        <v>16</v>
      </c>
      <c r="I29" t="s">
        <v>85</v>
      </c>
    </row>
    <row r="30" spans="1:14" x14ac:dyDescent="0.25">
      <c r="A30" s="11">
        <v>18</v>
      </c>
      <c r="B30" s="191"/>
      <c r="C30" s="192"/>
      <c r="D30" s="193"/>
      <c r="E30" s="194"/>
      <c r="H30">
        <v>17</v>
      </c>
      <c r="I30" t="s">
        <v>86</v>
      </c>
    </row>
    <row r="31" spans="1:14" x14ac:dyDescent="0.25">
      <c r="A31" s="11">
        <v>19</v>
      </c>
      <c r="B31" s="191"/>
      <c r="C31" s="192"/>
      <c r="D31" s="193"/>
      <c r="E31" s="194"/>
      <c r="H31">
        <v>18</v>
      </c>
      <c r="I31" t="s">
        <v>87</v>
      </c>
    </row>
    <row r="32" spans="1:14" x14ac:dyDescent="0.25">
      <c r="A32" s="11">
        <v>20</v>
      </c>
      <c r="B32" s="191"/>
      <c r="C32" s="192"/>
      <c r="D32" s="193"/>
      <c r="E32" s="194"/>
      <c r="H32">
        <v>19</v>
      </c>
      <c r="I32" t="s">
        <v>88</v>
      </c>
    </row>
    <row r="33" spans="1:9" x14ac:dyDescent="0.25">
      <c r="A33" s="11">
        <v>21</v>
      </c>
      <c r="B33" s="191"/>
      <c r="C33" s="192"/>
      <c r="D33" s="195"/>
      <c r="E33" s="194"/>
      <c r="H33">
        <v>20</v>
      </c>
      <c r="I33" t="s">
        <v>89</v>
      </c>
    </row>
    <row r="34" spans="1:9" x14ac:dyDescent="0.25">
      <c r="A34" s="11">
        <v>22</v>
      </c>
      <c r="B34" s="191"/>
      <c r="C34" s="192"/>
      <c r="D34" s="195"/>
      <c r="E34" s="194"/>
      <c r="H34">
        <v>21</v>
      </c>
      <c r="I34" t="s">
        <v>90</v>
      </c>
    </row>
    <row r="35" spans="1:9" x14ac:dyDescent="0.25">
      <c r="A35" s="11">
        <v>23</v>
      </c>
      <c r="B35" s="191"/>
      <c r="C35" s="192"/>
      <c r="D35" s="195"/>
      <c r="E35" s="194"/>
      <c r="H35">
        <v>22</v>
      </c>
      <c r="I35" t="s">
        <v>91</v>
      </c>
    </row>
    <row r="36" spans="1:9" x14ac:dyDescent="0.25">
      <c r="A36" s="11">
        <v>24</v>
      </c>
      <c r="B36" s="191"/>
      <c r="C36" s="192"/>
      <c r="D36" s="195"/>
      <c r="E36" s="194"/>
      <c r="H36">
        <v>23</v>
      </c>
      <c r="I36" t="s">
        <v>92</v>
      </c>
    </row>
    <row r="37" spans="1:9" x14ac:dyDescent="0.25">
      <c r="A37" s="11">
        <v>25</v>
      </c>
      <c r="B37" s="191"/>
      <c r="C37" s="192"/>
      <c r="D37" s="195"/>
      <c r="E37" s="194"/>
      <c r="H37">
        <v>24</v>
      </c>
      <c r="I37" t="s">
        <v>93</v>
      </c>
    </row>
    <row r="38" spans="1:9" x14ac:dyDescent="0.25">
      <c r="A38" s="11">
        <v>26</v>
      </c>
      <c r="B38" s="191"/>
      <c r="C38" s="192"/>
      <c r="D38" s="195"/>
      <c r="E38" s="194"/>
    </row>
    <row r="39" spans="1:9" x14ac:dyDescent="0.25">
      <c r="A39" s="11">
        <v>27</v>
      </c>
      <c r="B39" s="191"/>
      <c r="C39" s="192"/>
      <c r="D39" s="195"/>
      <c r="E39" s="194"/>
    </row>
    <row r="40" spans="1:9" x14ac:dyDescent="0.25">
      <c r="A40" s="11">
        <v>28</v>
      </c>
      <c r="B40" s="191"/>
      <c r="C40" s="192"/>
      <c r="D40" s="195"/>
      <c r="E40" s="194"/>
    </row>
    <row r="41" spans="1:9" x14ac:dyDescent="0.25">
      <c r="A41" s="11">
        <v>29</v>
      </c>
      <c r="B41" s="191"/>
      <c r="C41" s="192"/>
      <c r="D41" s="195"/>
      <c r="E41" s="194"/>
    </row>
    <row r="42" spans="1:9" x14ac:dyDescent="0.25">
      <c r="A42" s="11">
        <v>30</v>
      </c>
      <c r="B42" s="191"/>
      <c r="C42" s="192"/>
      <c r="D42" s="195"/>
      <c r="E42" s="194"/>
    </row>
    <row r="43" spans="1:9" x14ac:dyDescent="0.25">
      <c r="A43" s="11">
        <v>31</v>
      </c>
      <c r="B43" s="191"/>
      <c r="C43" s="192"/>
      <c r="D43" s="195"/>
      <c r="E43" s="194"/>
    </row>
    <row r="44" spans="1:9" x14ac:dyDescent="0.25">
      <c r="A44" s="11">
        <v>32</v>
      </c>
      <c r="B44" s="191"/>
      <c r="C44" s="192"/>
      <c r="D44" s="195"/>
      <c r="E44" s="194"/>
    </row>
    <row r="45" spans="1:9" x14ac:dyDescent="0.25">
      <c r="A45" s="11">
        <v>33</v>
      </c>
      <c r="B45" s="191"/>
      <c r="C45" s="192"/>
      <c r="D45" s="195"/>
      <c r="E45" s="194"/>
    </row>
    <row r="46" spans="1:9" x14ac:dyDescent="0.25">
      <c r="A46" s="11">
        <v>34</v>
      </c>
      <c r="B46" s="191"/>
      <c r="C46" s="192"/>
      <c r="D46" s="195"/>
      <c r="E46" s="194"/>
    </row>
    <row r="47" spans="1:9" x14ac:dyDescent="0.25">
      <c r="A47" s="11">
        <v>35</v>
      </c>
      <c r="B47" s="191"/>
      <c r="C47" s="192"/>
      <c r="D47" s="195"/>
      <c r="E47" s="194"/>
    </row>
    <row r="48" spans="1:9" x14ac:dyDescent="0.25">
      <c r="A48" s="11">
        <v>36</v>
      </c>
      <c r="B48" s="191"/>
      <c r="C48" s="192"/>
      <c r="D48" s="195"/>
      <c r="E48" s="194"/>
    </row>
    <row r="49" spans="1:5" x14ac:dyDescent="0.25">
      <c r="A49" s="11">
        <v>37</v>
      </c>
      <c r="B49" s="191"/>
      <c r="C49" s="192"/>
      <c r="D49" s="195"/>
      <c r="E49" s="194"/>
    </row>
    <row r="50" spans="1:5" x14ac:dyDescent="0.25">
      <c r="A50" s="11">
        <v>38</v>
      </c>
      <c r="B50" s="191"/>
      <c r="C50" s="192"/>
      <c r="D50" s="195"/>
      <c r="E50" s="194"/>
    </row>
    <row r="51" spans="1:5" x14ac:dyDescent="0.25">
      <c r="A51" s="11">
        <v>39</v>
      </c>
      <c r="B51" s="191"/>
      <c r="C51" s="192"/>
      <c r="D51" s="195"/>
      <c r="E51" s="194"/>
    </row>
    <row r="52" spans="1:5" ht="15.75" thickBot="1" x14ac:dyDescent="0.3">
      <c r="A52" s="186">
        <v>40</v>
      </c>
      <c r="B52" s="196"/>
      <c r="C52" s="197"/>
      <c r="D52" s="198"/>
      <c r="E52" s="199"/>
    </row>
  </sheetData>
  <sheetProtection algorithmName="SHA-512" hashValue="hunogcZ77HhRsCY6VSIyQkRY0sh65GIgiDr99XKolWLR8v+HlPVQ2BT1KZIu2Rphuwq2IPZWrzJqCQLIOgT3WQ==" saltValue="pRzZGT7DgGOTAWNkh05Z6A==" spinCount="100000" sheet="1" objects="1" scenarios="1" formatCells="0" formatColumns="0" formatRows="0"/>
  <mergeCells count="11">
    <mergeCell ref="B1:D1"/>
    <mergeCell ref="C2:D2"/>
    <mergeCell ref="C3:D3"/>
    <mergeCell ref="K11:L11"/>
    <mergeCell ref="C7:D7"/>
    <mergeCell ref="C4:D4"/>
    <mergeCell ref="C5:D5"/>
    <mergeCell ref="C6:D6"/>
    <mergeCell ref="C9:D9"/>
    <mergeCell ref="A11:E11"/>
    <mergeCell ref="H11:I11"/>
  </mergeCells>
  <phoneticPr fontId="33" type="noConversion"/>
  <conditionalFormatting sqref="C2:D7">
    <cfRule type="expression" dxfId="2" priority="1">
      <formula>$C2=""</formula>
    </cfRule>
  </conditionalFormatting>
  <dataValidations count="2">
    <dataValidation type="list" allowBlank="1" showInputMessage="1" showErrorMessage="1" prompt="SADECE emekli olan personel için &quot;EVET&quot; seçilmelidir. Emekli olmayan personel için lütfen seçim yapmayınız." sqref="E13:E52" xr:uid="{00000000-0002-0000-0000-000000000000}">
      <formula1>"EVET"</formula1>
    </dataValidation>
    <dataValidation type="list" allowBlank="1" showInputMessage="1" showErrorMessage="1" prompt="Lütfen dönem seçiniz." sqref="C7:D7" xr:uid="{00000000-0002-0000-0000-000001000000}">
      <formula1>"1,2"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Z66"/>
  <sheetViews>
    <sheetView zoomScaleNormal="100" workbookViewId="0">
      <selection activeCell="C8" sqref="C8"/>
    </sheetView>
  </sheetViews>
  <sheetFormatPr defaultRowHeight="15" x14ac:dyDescent="0.25"/>
  <cols>
    <col min="2" max="2" width="31.7109375" customWidth="1"/>
    <col min="3" max="3" width="7.7109375" customWidth="1"/>
    <col min="4" max="4" width="14.28515625" customWidth="1"/>
    <col min="5" max="5" width="7.7109375" customWidth="1"/>
    <col min="6" max="6" width="14.28515625" customWidth="1"/>
    <col min="7" max="7" width="7.7109375" customWidth="1"/>
    <col min="8" max="8" width="14.28515625" customWidth="1"/>
    <col min="9" max="9" width="7.7109375" customWidth="1"/>
    <col min="10" max="10" width="14.28515625" customWidth="1"/>
    <col min="11" max="11" width="7.7109375" customWidth="1"/>
    <col min="12" max="12" width="14.28515625" customWidth="1"/>
    <col min="13" max="13" width="7.7109375" customWidth="1"/>
    <col min="14" max="14" width="14.28515625" customWidth="1"/>
    <col min="15" max="15" width="9.7109375" customWidth="1"/>
    <col min="16" max="16" width="15.7109375" customWidth="1"/>
    <col min="17" max="17" width="9.7109375" customWidth="1"/>
    <col min="18" max="18" width="15.7109375" customWidth="1"/>
    <col min="20" max="25" width="0" hidden="1" customWidth="1"/>
    <col min="26" max="26" width="13.5703125" hidden="1" customWidth="1"/>
  </cols>
  <sheetData>
    <row r="1" spans="1:26" ht="15.75" customHeight="1" x14ac:dyDescent="0.25">
      <c r="A1" s="314" t="s">
        <v>74</v>
      </c>
      <c r="B1" s="314"/>
      <c r="C1" s="314"/>
      <c r="D1" s="314"/>
      <c r="E1" s="314"/>
      <c r="F1" s="314"/>
      <c r="G1" s="314"/>
      <c r="H1" s="314"/>
      <c r="I1" s="314"/>
      <c r="J1" s="314"/>
      <c r="K1" s="314"/>
      <c r="L1" s="314"/>
      <c r="M1" s="314"/>
      <c r="N1" s="314"/>
      <c r="O1" s="314"/>
      <c r="P1" s="314"/>
      <c r="Q1" s="314"/>
      <c r="R1" s="314"/>
    </row>
    <row r="2" spans="1:26" x14ac:dyDescent="0.25">
      <c r="A2" s="297" t="str">
        <f>IF(Dönem&lt;&gt;"",CONCATENATE(Dönem,". döneme aittir."),"")</f>
        <v/>
      </c>
      <c r="B2" s="297"/>
      <c r="C2" s="297"/>
      <c r="D2" s="297"/>
      <c r="E2" s="297"/>
      <c r="F2" s="297"/>
      <c r="G2" s="297"/>
      <c r="H2" s="297"/>
      <c r="I2" s="297"/>
      <c r="J2" s="297"/>
      <c r="K2" s="297"/>
      <c r="L2" s="297"/>
      <c r="M2" s="297"/>
      <c r="N2" s="297"/>
      <c r="O2" s="297"/>
      <c r="P2" s="297"/>
      <c r="Q2" s="297"/>
      <c r="R2" s="297"/>
    </row>
    <row r="3" spans="1:26" ht="19.5" thickBot="1" x14ac:dyDescent="0.35">
      <c r="A3" s="303" t="s">
        <v>173</v>
      </c>
      <c r="B3" s="303"/>
      <c r="C3" s="303"/>
      <c r="D3" s="303"/>
      <c r="E3" s="303"/>
      <c r="F3" s="303"/>
      <c r="G3" s="303"/>
      <c r="H3" s="303"/>
      <c r="I3" s="303"/>
      <c r="J3" s="303"/>
      <c r="K3" s="303"/>
      <c r="L3" s="303"/>
      <c r="M3" s="303"/>
      <c r="N3" s="303"/>
      <c r="O3" s="303"/>
      <c r="P3" s="303"/>
      <c r="Q3" s="303"/>
      <c r="R3" s="303"/>
    </row>
    <row r="4" spans="1:26" ht="31.5" customHeight="1" thickBot="1" x14ac:dyDescent="0.3">
      <c r="A4" s="39" t="s">
        <v>1</v>
      </c>
      <c r="B4" s="313" t="str">
        <f>IF(ProjeNo&gt;0,ProjeNo,"")</f>
        <v/>
      </c>
      <c r="C4" s="299"/>
      <c r="D4" s="299"/>
      <c r="E4" s="299"/>
      <c r="F4" s="299"/>
      <c r="G4" s="299"/>
      <c r="H4" s="299"/>
      <c r="I4" s="299"/>
      <c r="J4" s="299"/>
      <c r="K4" s="299"/>
      <c r="L4" s="299"/>
      <c r="M4" s="299"/>
      <c r="N4" s="299"/>
      <c r="O4" s="299"/>
      <c r="P4" s="299"/>
      <c r="Q4" s="299"/>
      <c r="R4" s="300"/>
    </row>
    <row r="5" spans="1:26" ht="31.5" customHeight="1" thickBot="1" x14ac:dyDescent="0.3">
      <c r="A5" s="72" t="s">
        <v>2</v>
      </c>
      <c r="B5" s="304" t="str">
        <f>IF(ProjeAdı&gt;0,ProjeAdı,"")</f>
        <v/>
      </c>
      <c r="C5" s="305"/>
      <c r="D5" s="305"/>
      <c r="E5" s="305"/>
      <c r="F5" s="305"/>
      <c r="G5" s="305"/>
      <c r="H5" s="305"/>
      <c r="I5" s="305"/>
      <c r="J5" s="305"/>
      <c r="K5" s="305"/>
      <c r="L5" s="305"/>
      <c r="M5" s="305"/>
      <c r="N5" s="305"/>
      <c r="O5" s="305"/>
      <c r="P5" s="305"/>
      <c r="Q5" s="305"/>
      <c r="R5" s="306"/>
    </row>
    <row r="6" spans="1:26" ht="75" customHeight="1" thickBot="1" x14ac:dyDescent="0.3">
      <c r="A6" s="290" t="s">
        <v>10</v>
      </c>
      <c r="B6" s="308" t="s">
        <v>75</v>
      </c>
      <c r="C6" s="310" t="str">
        <f>IF(DönemBaş&lt;&gt;"",VLOOKUP(MONTH(DönemBaş),Takvim,2,0),"")</f>
        <v/>
      </c>
      <c r="D6" s="311"/>
      <c r="E6" s="310" t="str">
        <f>IF(DönemBaş&lt;&gt;"",VLOOKUP(MONTH(DönemBaş)+1,Takvim,2,0),"")</f>
        <v/>
      </c>
      <c r="F6" s="311"/>
      <c r="G6" s="310" t="str">
        <f>IF(DönemBaş&lt;&gt;"",VLOOKUP(MONTH(DönemBaş)+2,Takvim,2,0),"")</f>
        <v/>
      </c>
      <c r="H6" s="311"/>
      <c r="I6" s="310" t="str">
        <f>IF(DönemBaş&lt;&gt;"",VLOOKUP(MONTH(DönemBaş)+3,Takvim,2,0),"")</f>
        <v/>
      </c>
      <c r="J6" s="311"/>
      <c r="K6" s="310" t="str">
        <f>IF(DönemBaş&lt;&gt;"",VLOOKUP(MONTH(DönemBaş)+4,Takvim,2,0),"")</f>
        <v/>
      </c>
      <c r="L6" s="311"/>
      <c r="M6" s="310" t="str">
        <f>IF(DönemBaş&lt;&gt;"",VLOOKUP(MONTH(DönemBaş)+5,Takvim,2,0),"")</f>
        <v/>
      </c>
      <c r="N6" s="311"/>
      <c r="O6" s="308" t="s">
        <v>76</v>
      </c>
      <c r="P6" s="308" t="s">
        <v>77</v>
      </c>
      <c r="Q6" s="308" t="s">
        <v>78</v>
      </c>
      <c r="R6" s="308" t="s">
        <v>79</v>
      </c>
      <c r="S6" s="73"/>
      <c r="T6" s="73"/>
    </row>
    <row r="7" spans="1:26" ht="49.5" customHeight="1" thickBot="1" x14ac:dyDescent="0.3">
      <c r="A7" s="307"/>
      <c r="B7" s="309"/>
      <c r="C7" s="74" t="s">
        <v>51</v>
      </c>
      <c r="D7" s="69" t="s">
        <v>80</v>
      </c>
      <c r="E7" s="69" t="s">
        <v>51</v>
      </c>
      <c r="F7" s="69" t="s">
        <v>80</v>
      </c>
      <c r="G7" s="69" t="s">
        <v>51</v>
      </c>
      <c r="H7" s="69" t="s">
        <v>80</v>
      </c>
      <c r="I7" s="69" t="s">
        <v>51</v>
      </c>
      <c r="J7" s="69" t="s">
        <v>80</v>
      </c>
      <c r="K7" s="69" t="s">
        <v>51</v>
      </c>
      <c r="L7" s="69" t="s">
        <v>80</v>
      </c>
      <c r="M7" s="69" t="s">
        <v>51</v>
      </c>
      <c r="N7" s="69" t="s">
        <v>80</v>
      </c>
      <c r="O7" s="309"/>
      <c r="P7" s="309"/>
      <c r="Q7" s="309"/>
      <c r="R7" s="309"/>
      <c r="Z7" s="45" t="s">
        <v>81</v>
      </c>
    </row>
    <row r="8" spans="1:26" ht="21" customHeight="1" x14ac:dyDescent="0.25">
      <c r="A8" s="75">
        <v>1</v>
      </c>
      <c r="B8" s="76" t="str">
        <f>IF('Proje Bilgileri'!B13&lt;&gt;"",'Proje Bilgileri'!B13,"")</f>
        <v/>
      </c>
      <c r="C8" s="51">
        <f>IF('G011A (1.AY)'!C9&lt;&gt;"",'G011A (1.AY)'!C9,0)</f>
        <v>0</v>
      </c>
      <c r="D8" s="78">
        <f>IF('G011A (1.AY)'!K9&lt;&gt;"",'G011A (1.AY)'!K9,0)</f>
        <v>0</v>
      </c>
      <c r="E8" s="77">
        <f>IF('G011A (2.AY)'!C9&lt;&gt;"",'G011A (2.AY)'!C9,0)</f>
        <v>0</v>
      </c>
      <c r="F8" s="78">
        <f>IF('G011A (2.AY)'!K9&lt;&gt;"",'G011A (2.AY)'!K9,0)</f>
        <v>0</v>
      </c>
      <c r="G8" s="77">
        <f>IF('G011A (3.AY)'!C9&lt;&gt;"",'G011A (3.AY)'!C9,0)</f>
        <v>0</v>
      </c>
      <c r="H8" s="78">
        <f>IF('G011A (3.AY)'!K9&lt;&gt;"",'G011A (3.AY)'!K9,0)</f>
        <v>0</v>
      </c>
      <c r="I8" s="77">
        <f>IF('G011A (4.AY)'!C9&lt;&gt;"",'G011A (4.AY)'!C9,0)</f>
        <v>0</v>
      </c>
      <c r="J8" s="78">
        <f>IF('G011A (4.AY)'!K9&lt;&gt;"",'G011A (4.AY)'!K9,0)</f>
        <v>0</v>
      </c>
      <c r="K8" s="77">
        <f>IF('G011A (5.AY)'!C9&lt;&gt;"",'G011A (5.AY)'!C9,0)</f>
        <v>0</v>
      </c>
      <c r="L8" s="78">
        <f>IF('G011A (5.AY)'!K9&lt;&gt;"",'G011A (5.AY)'!K9,0)</f>
        <v>0</v>
      </c>
      <c r="M8" s="77">
        <f>IF('G011A (6.AY)'!C9&lt;&gt;"",'G011A (6.AY)'!C9,0)</f>
        <v>0</v>
      </c>
      <c r="N8" s="78">
        <f>IF('G011A (6.AY)'!K9&lt;&gt;"",'G011A (6.AY)'!K9,0)</f>
        <v>0</v>
      </c>
      <c r="O8" s="77">
        <f>C8+E8+G8+I8+K8+M8</f>
        <v>0</v>
      </c>
      <c r="P8" s="78">
        <f>D8+F8+H8+J8+L8+N8</f>
        <v>0</v>
      </c>
      <c r="Q8" s="78">
        <f>IF(O8=0,0,O8/30)</f>
        <v>0</v>
      </c>
      <c r="R8" s="79">
        <f>IFERROR(IF(P8=0,0,P8/Q8),0)</f>
        <v>0</v>
      </c>
      <c r="T8">
        <f>IF(C8&gt;0,1,0)</f>
        <v>0</v>
      </c>
      <c r="U8">
        <f>IF(E8&gt;0,1,0)</f>
        <v>0</v>
      </c>
      <c r="V8">
        <f>IF(G8&gt;0,1,0)</f>
        <v>0</v>
      </c>
      <c r="W8">
        <f>IF(I8&gt;0,1,0)</f>
        <v>0</v>
      </c>
      <c r="X8">
        <f>IF(K8&gt;0,1,0)</f>
        <v>0</v>
      </c>
      <c r="Y8">
        <f>IF(M8&gt;0,1,0)</f>
        <v>0</v>
      </c>
      <c r="Z8">
        <f>SUM(T8:Y8)</f>
        <v>0</v>
      </c>
    </row>
    <row r="9" spans="1:26" ht="21" customHeight="1" x14ac:dyDescent="0.25">
      <c r="A9" s="82">
        <v>2</v>
      </c>
      <c r="B9" s="80" t="str">
        <f>IF('Proje Bilgileri'!B14&lt;&gt;"",'Proje Bilgileri'!B14,"")</f>
        <v/>
      </c>
      <c r="C9" s="44">
        <f>IF('G011A (1.AY)'!C10&lt;&gt;"",'G011A (1.AY)'!C10,0)</f>
        <v>0</v>
      </c>
      <c r="D9" s="81">
        <f>IF('G011A (1.AY)'!K10&lt;&gt;"",'G011A (1.AY)'!K10,0)</f>
        <v>0</v>
      </c>
      <c r="E9" s="44">
        <f>IF('G011A (2.AY)'!C10&lt;&gt;"",'G011A (2.AY)'!C10,0)</f>
        <v>0</v>
      </c>
      <c r="F9" s="81">
        <f>IF('G011A (2.AY)'!K10&lt;&gt;"",'G011A (2.AY)'!K10,0)</f>
        <v>0</v>
      </c>
      <c r="G9" s="44">
        <f>IF('G011A (3.AY)'!C10&lt;&gt;"",'G011A (3.AY)'!C10,0)</f>
        <v>0</v>
      </c>
      <c r="H9" s="81">
        <f>IF('G011A (3.AY)'!K10&lt;&gt;"",'G011A (3.AY)'!K10,0)</f>
        <v>0</v>
      </c>
      <c r="I9" s="44">
        <f>IF('G011A (4.AY)'!C10&lt;&gt;"",'G011A (4.AY)'!C10,0)</f>
        <v>0</v>
      </c>
      <c r="J9" s="81">
        <f>IF('G011A (4.AY)'!K10&lt;&gt;"",'G011A (4.AY)'!K10,0)</f>
        <v>0</v>
      </c>
      <c r="K9" s="44">
        <f>IF('G011A (5.AY)'!C10&lt;&gt;"",'G011A (5.AY)'!C10,0)</f>
        <v>0</v>
      </c>
      <c r="L9" s="81">
        <f>IF('G011A (5.AY)'!K10&lt;&gt;"",'G011A (5.AY)'!K10,0)</f>
        <v>0</v>
      </c>
      <c r="M9" s="44">
        <f>IF('G011A (6.AY)'!C10&lt;&gt;"",'G011A (6.AY)'!C10,0)</f>
        <v>0</v>
      </c>
      <c r="N9" s="81">
        <f>IF('G011A (6.AY)'!K10&lt;&gt;"",'G011A (6.AY)'!K10,0)</f>
        <v>0</v>
      </c>
      <c r="O9" s="44">
        <f t="shared" ref="O9:O27" si="0">C9+E9+G9+I9+K9+M9</f>
        <v>0</v>
      </c>
      <c r="P9" s="81">
        <f t="shared" ref="P9:P27" si="1">D9+F9+H9+J9+L9+N9</f>
        <v>0</v>
      </c>
      <c r="Q9" s="81">
        <f t="shared" ref="Q9:Q27" si="2">IF(O9=0,0,O9/30)</f>
        <v>0</v>
      </c>
      <c r="R9" s="83">
        <f t="shared" ref="R9:R27" si="3">IFERROR(IF(P9=0,0,P9/Q9),0)</f>
        <v>0</v>
      </c>
      <c r="T9">
        <f t="shared" ref="T9:T27" si="4">IF(C9&gt;0,1,0)</f>
        <v>0</v>
      </c>
      <c r="U9">
        <f t="shared" ref="U9:U27" si="5">IF(E9&gt;0,1,0)</f>
        <v>0</v>
      </c>
      <c r="V9">
        <f t="shared" ref="V9:V27" si="6">IF(G9&gt;0,1,0)</f>
        <v>0</v>
      </c>
      <c r="W9">
        <f t="shared" ref="W9:W27" si="7">IF(I9&gt;0,1,0)</f>
        <v>0</v>
      </c>
      <c r="X9">
        <f t="shared" ref="X9:X27" si="8">IF(K9&gt;0,1,0)</f>
        <v>0</v>
      </c>
      <c r="Y9">
        <f t="shared" ref="Y9:Y27" si="9">IF(M9&gt;0,1,0)</f>
        <v>0</v>
      </c>
      <c r="Z9">
        <f t="shared" ref="Z9:Z27" si="10">SUM(T9:Y9)</f>
        <v>0</v>
      </c>
    </row>
    <row r="10" spans="1:26" ht="21" customHeight="1" x14ac:dyDescent="0.25">
      <c r="A10" s="82">
        <v>3</v>
      </c>
      <c r="B10" s="80" t="str">
        <f>IF('Proje Bilgileri'!B15&lt;&gt;"",'Proje Bilgileri'!B15,"")</f>
        <v/>
      </c>
      <c r="C10" s="44">
        <f>IF('G011A (1.AY)'!C11&lt;&gt;"",'G011A (1.AY)'!C11,0)</f>
        <v>0</v>
      </c>
      <c r="D10" s="81">
        <f>IF('G011A (1.AY)'!K11&lt;&gt;"",'G011A (1.AY)'!K11,0)</f>
        <v>0</v>
      </c>
      <c r="E10" s="44">
        <f>IF('G011A (2.AY)'!C11&lt;&gt;"",'G011A (2.AY)'!C11,0)</f>
        <v>0</v>
      </c>
      <c r="F10" s="81">
        <f>IF('G011A (2.AY)'!K11&lt;&gt;"",'G011A (2.AY)'!K11,0)</f>
        <v>0</v>
      </c>
      <c r="G10" s="44">
        <f>IF('G011A (3.AY)'!C11&lt;&gt;"",'G011A (3.AY)'!C11,0)</f>
        <v>0</v>
      </c>
      <c r="H10" s="81">
        <f>IF('G011A (3.AY)'!K11&lt;&gt;"",'G011A (3.AY)'!K11,0)</f>
        <v>0</v>
      </c>
      <c r="I10" s="44">
        <f>IF('G011A (4.AY)'!C11&lt;&gt;"",'G011A (4.AY)'!C11,0)</f>
        <v>0</v>
      </c>
      <c r="J10" s="81">
        <f>IF('G011A (4.AY)'!K11&lt;&gt;"",'G011A (4.AY)'!K11,0)</f>
        <v>0</v>
      </c>
      <c r="K10" s="44">
        <f>IF('G011A (5.AY)'!C11&lt;&gt;"",'G011A (5.AY)'!C11,0)</f>
        <v>0</v>
      </c>
      <c r="L10" s="81">
        <f>IF('G011A (5.AY)'!K11&lt;&gt;"",'G011A (5.AY)'!K11,0)</f>
        <v>0</v>
      </c>
      <c r="M10" s="44">
        <f>IF('G011A (6.AY)'!C11&lt;&gt;"",'G011A (6.AY)'!C11,0)</f>
        <v>0</v>
      </c>
      <c r="N10" s="81">
        <f>IF('G011A (6.AY)'!K11&lt;&gt;"",'G011A (6.AY)'!K11,0)</f>
        <v>0</v>
      </c>
      <c r="O10" s="44">
        <f t="shared" si="0"/>
        <v>0</v>
      </c>
      <c r="P10" s="81">
        <f t="shared" si="1"/>
        <v>0</v>
      </c>
      <c r="Q10" s="81">
        <f t="shared" si="2"/>
        <v>0</v>
      </c>
      <c r="R10" s="83">
        <f t="shared" si="3"/>
        <v>0</v>
      </c>
      <c r="T10">
        <f t="shared" si="4"/>
        <v>0</v>
      </c>
      <c r="U10">
        <f t="shared" si="5"/>
        <v>0</v>
      </c>
      <c r="V10">
        <f t="shared" si="6"/>
        <v>0</v>
      </c>
      <c r="W10">
        <f t="shared" si="7"/>
        <v>0</v>
      </c>
      <c r="X10">
        <f t="shared" si="8"/>
        <v>0</v>
      </c>
      <c r="Y10">
        <f t="shared" si="9"/>
        <v>0</v>
      </c>
      <c r="Z10">
        <f t="shared" si="10"/>
        <v>0</v>
      </c>
    </row>
    <row r="11" spans="1:26" ht="21" customHeight="1" x14ac:dyDescent="0.25">
      <c r="A11" s="82">
        <v>4</v>
      </c>
      <c r="B11" s="80" t="str">
        <f>IF('Proje Bilgileri'!B16&lt;&gt;"",'Proje Bilgileri'!B16,"")</f>
        <v/>
      </c>
      <c r="C11" s="44">
        <f>IF('G011A (1.AY)'!C12&lt;&gt;"",'G011A (1.AY)'!C12,0)</f>
        <v>0</v>
      </c>
      <c r="D11" s="81">
        <f>IF('G011A (1.AY)'!K12&lt;&gt;"",'G011A (1.AY)'!K12,0)</f>
        <v>0</v>
      </c>
      <c r="E11" s="44">
        <f>IF('G011A (2.AY)'!C12&lt;&gt;"",'G011A (2.AY)'!C12,0)</f>
        <v>0</v>
      </c>
      <c r="F11" s="81">
        <f>IF('G011A (2.AY)'!K12&lt;&gt;"",'G011A (2.AY)'!K12,0)</f>
        <v>0</v>
      </c>
      <c r="G11" s="44">
        <f>IF('G011A (3.AY)'!C12&lt;&gt;"",'G011A (3.AY)'!C12,0)</f>
        <v>0</v>
      </c>
      <c r="H11" s="81">
        <f>IF('G011A (3.AY)'!K12&lt;&gt;"",'G011A (3.AY)'!K12,0)</f>
        <v>0</v>
      </c>
      <c r="I11" s="44">
        <f>IF('G011A (4.AY)'!C12&lt;&gt;"",'G011A (4.AY)'!C12,0)</f>
        <v>0</v>
      </c>
      <c r="J11" s="81">
        <f>IF('G011A (4.AY)'!K12&lt;&gt;"",'G011A (4.AY)'!K12,0)</f>
        <v>0</v>
      </c>
      <c r="K11" s="44">
        <f>IF('G011A (5.AY)'!C12&lt;&gt;"",'G011A (5.AY)'!C12,0)</f>
        <v>0</v>
      </c>
      <c r="L11" s="81">
        <f>IF('G011A (5.AY)'!K12&lt;&gt;"",'G011A (5.AY)'!K12,0)</f>
        <v>0</v>
      </c>
      <c r="M11" s="44">
        <f>IF('G011A (6.AY)'!C12&lt;&gt;"",'G011A (6.AY)'!C12,0)</f>
        <v>0</v>
      </c>
      <c r="N11" s="81">
        <f>IF('G011A (6.AY)'!K12&lt;&gt;"",'G011A (6.AY)'!K12,0)</f>
        <v>0</v>
      </c>
      <c r="O11" s="44">
        <f t="shared" si="0"/>
        <v>0</v>
      </c>
      <c r="P11" s="81">
        <f t="shared" si="1"/>
        <v>0</v>
      </c>
      <c r="Q11" s="81">
        <f t="shared" si="2"/>
        <v>0</v>
      </c>
      <c r="R11" s="83">
        <f t="shared" si="3"/>
        <v>0</v>
      </c>
      <c r="T11">
        <f t="shared" si="4"/>
        <v>0</v>
      </c>
      <c r="U11">
        <f t="shared" si="5"/>
        <v>0</v>
      </c>
      <c r="V11">
        <f t="shared" si="6"/>
        <v>0</v>
      </c>
      <c r="W11">
        <f t="shared" si="7"/>
        <v>0</v>
      </c>
      <c r="X11">
        <f t="shared" si="8"/>
        <v>0</v>
      </c>
      <c r="Y11">
        <f t="shared" si="9"/>
        <v>0</v>
      </c>
      <c r="Z11">
        <f t="shared" si="10"/>
        <v>0</v>
      </c>
    </row>
    <row r="12" spans="1:26" ht="21" customHeight="1" x14ac:dyDescent="0.25">
      <c r="A12" s="82">
        <v>5</v>
      </c>
      <c r="B12" s="80" t="str">
        <f>IF('Proje Bilgileri'!B17&lt;&gt;"",'Proje Bilgileri'!B17,"")</f>
        <v/>
      </c>
      <c r="C12" s="44">
        <f>IF('G011A (1.AY)'!C13&lt;&gt;"",'G011A (1.AY)'!C13,0)</f>
        <v>0</v>
      </c>
      <c r="D12" s="81">
        <f>IF('G011A (1.AY)'!K13&lt;&gt;"",'G011A (1.AY)'!K13,0)</f>
        <v>0</v>
      </c>
      <c r="E12" s="44">
        <f>IF('G011A (2.AY)'!C13&lt;&gt;"",'G011A (2.AY)'!C13,0)</f>
        <v>0</v>
      </c>
      <c r="F12" s="81">
        <f>IF('G011A (2.AY)'!K13&lt;&gt;"",'G011A (2.AY)'!K13,0)</f>
        <v>0</v>
      </c>
      <c r="G12" s="44">
        <f>IF('G011A (3.AY)'!C13&lt;&gt;"",'G011A (3.AY)'!C13,0)</f>
        <v>0</v>
      </c>
      <c r="H12" s="81">
        <f>IF('G011A (3.AY)'!K13&lt;&gt;"",'G011A (3.AY)'!K13,0)</f>
        <v>0</v>
      </c>
      <c r="I12" s="44">
        <f>IF('G011A (4.AY)'!C13&lt;&gt;"",'G011A (4.AY)'!C13,0)</f>
        <v>0</v>
      </c>
      <c r="J12" s="81">
        <f>IF('G011A (4.AY)'!K13&lt;&gt;"",'G011A (4.AY)'!K13,0)</f>
        <v>0</v>
      </c>
      <c r="K12" s="44">
        <f>IF('G011A (5.AY)'!C13&lt;&gt;"",'G011A (5.AY)'!C13,0)</f>
        <v>0</v>
      </c>
      <c r="L12" s="81">
        <f>IF('G011A (5.AY)'!K13&lt;&gt;"",'G011A (5.AY)'!K13,0)</f>
        <v>0</v>
      </c>
      <c r="M12" s="44">
        <f>IF('G011A (6.AY)'!C13&lt;&gt;"",'G011A (6.AY)'!C13,0)</f>
        <v>0</v>
      </c>
      <c r="N12" s="81">
        <f>IF('G011A (6.AY)'!K13&lt;&gt;"",'G011A (6.AY)'!K13,0)</f>
        <v>0</v>
      </c>
      <c r="O12" s="44">
        <f t="shared" si="0"/>
        <v>0</v>
      </c>
      <c r="P12" s="81">
        <f t="shared" si="1"/>
        <v>0</v>
      </c>
      <c r="Q12" s="81">
        <f t="shared" si="2"/>
        <v>0</v>
      </c>
      <c r="R12" s="83">
        <f t="shared" si="3"/>
        <v>0</v>
      </c>
      <c r="T12">
        <f t="shared" si="4"/>
        <v>0</v>
      </c>
      <c r="U12">
        <f t="shared" si="5"/>
        <v>0</v>
      </c>
      <c r="V12">
        <f t="shared" si="6"/>
        <v>0</v>
      </c>
      <c r="W12">
        <f t="shared" si="7"/>
        <v>0</v>
      </c>
      <c r="X12">
        <f t="shared" si="8"/>
        <v>0</v>
      </c>
      <c r="Y12">
        <f t="shared" si="9"/>
        <v>0</v>
      </c>
      <c r="Z12">
        <f t="shared" si="10"/>
        <v>0</v>
      </c>
    </row>
    <row r="13" spans="1:26" ht="21" customHeight="1" x14ac:dyDescent="0.25">
      <c r="A13" s="82">
        <v>6</v>
      </c>
      <c r="B13" s="80" t="str">
        <f>IF('Proje Bilgileri'!B18&lt;&gt;"",'Proje Bilgileri'!B18,"")</f>
        <v/>
      </c>
      <c r="C13" s="44">
        <f>IF('G011A (1.AY)'!C14&lt;&gt;"",'G011A (1.AY)'!C14,0)</f>
        <v>0</v>
      </c>
      <c r="D13" s="81">
        <f>IF('G011A (1.AY)'!K14&lt;&gt;"",'G011A (1.AY)'!K14,0)</f>
        <v>0</v>
      </c>
      <c r="E13" s="44">
        <f>IF('G011A (2.AY)'!C14&lt;&gt;"",'G011A (2.AY)'!C14,0)</f>
        <v>0</v>
      </c>
      <c r="F13" s="81">
        <f>IF('G011A (2.AY)'!K14&lt;&gt;"",'G011A (2.AY)'!K14,0)</f>
        <v>0</v>
      </c>
      <c r="G13" s="44">
        <f>IF('G011A (3.AY)'!C14&lt;&gt;"",'G011A (3.AY)'!C14,0)</f>
        <v>0</v>
      </c>
      <c r="H13" s="81">
        <f>IF('G011A (3.AY)'!K14&lt;&gt;"",'G011A (3.AY)'!K14,0)</f>
        <v>0</v>
      </c>
      <c r="I13" s="44">
        <f>IF('G011A (4.AY)'!C14&lt;&gt;"",'G011A (4.AY)'!C14,0)</f>
        <v>0</v>
      </c>
      <c r="J13" s="81">
        <f>IF('G011A (4.AY)'!K14&lt;&gt;"",'G011A (4.AY)'!K14,0)</f>
        <v>0</v>
      </c>
      <c r="K13" s="44">
        <f>IF('G011A (5.AY)'!C14&lt;&gt;"",'G011A (5.AY)'!C14,0)</f>
        <v>0</v>
      </c>
      <c r="L13" s="81">
        <f>IF('G011A (5.AY)'!K14&lt;&gt;"",'G011A (5.AY)'!K14,0)</f>
        <v>0</v>
      </c>
      <c r="M13" s="44">
        <f>IF('G011A (6.AY)'!C14&lt;&gt;"",'G011A (6.AY)'!C14,0)</f>
        <v>0</v>
      </c>
      <c r="N13" s="81">
        <f>IF('G011A (6.AY)'!K14&lt;&gt;"",'G011A (6.AY)'!K14,0)</f>
        <v>0</v>
      </c>
      <c r="O13" s="44">
        <f t="shared" si="0"/>
        <v>0</v>
      </c>
      <c r="P13" s="81">
        <f t="shared" si="1"/>
        <v>0</v>
      </c>
      <c r="Q13" s="81">
        <f t="shared" si="2"/>
        <v>0</v>
      </c>
      <c r="R13" s="83">
        <f t="shared" si="3"/>
        <v>0</v>
      </c>
      <c r="T13">
        <f t="shared" si="4"/>
        <v>0</v>
      </c>
      <c r="U13">
        <f t="shared" si="5"/>
        <v>0</v>
      </c>
      <c r="V13">
        <f t="shared" si="6"/>
        <v>0</v>
      </c>
      <c r="W13">
        <f t="shared" si="7"/>
        <v>0</v>
      </c>
      <c r="X13">
        <f t="shared" si="8"/>
        <v>0</v>
      </c>
      <c r="Y13">
        <f t="shared" si="9"/>
        <v>0</v>
      </c>
      <c r="Z13">
        <f t="shared" si="10"/>
        <v>0</v>
      </c>
    </row>
    <row r="14" spans="1:26" ht="21" customHeight="1" x14ac:dyDescent="0.25">
      <c r="A14" s="82">
        <v>7</v>
      </c>
      <c r="B14" s="80" t="str">
        <f>IF('Proje Bilgileri'!B19&lt;&gt;"",'Proje Bilgileri'!B19,"")</f>
        <v/>
      </c>
      <c r="C14" s="44">
        <f>IF('G011A (1.AY)'!C15&lt;&gt;"",'G011A (1.AY)'!C15,0)</f>
        <v>0</v>
      </c>
      <c r="D14" s="81">
        <f>IF('G011A (1.AY)'!K15&lt;&gt;"",'G011A (1.AY)'!K15,0)</f>
        <v>0</v>
      </c>
      <c r="E14" s="44">
        <f>IF('G011A (2.AY)'!C15&lt;&gt;"",'G011A (2.AY)'!C15,0)</f>
        <v>0</v>
      </c>
      <c r="F14" s="81">
        <f>IF('G011A (2.AY)'!K15&lt;&gt;"",'G011A (2.AY)'!K15,0)</f>
        <v>0</v>
      </c>
      <c r="G14" s="44">
        <f>IF('G011A (3.AY)'!C15&lt;&gt;"",'G011A (3.AY)'!C15,0)</f>
        <v>0</v>
      </c>
      <c r="H14" s="81">
        <f>IF('G011A (3.AY)'!K15&lt;&gt;"",'G011A (3.AY)'!K15,0)</f>
        <v>0</v>
      </c>
      <c r="I14" s="44">
        <f>IF('G011A (4.AY)'!C15&lt;&gt;"",'G011A (4.AY)'!C15,0)</f>
        <v>0</v>
      </c>
      <c r="J14" s="81">
        <f>IF('G011A (4.AY)'!K15&lt;&gt;"",'G011A (4.AY)'!K15,0)</f>
        <v>0</v>
      </c>
      <c r="K14" s="44">
        <f>IF('G011A (5.AY)'!C15&lt;&gt;"",'G011A (5.AY)'!C15,0)</f>
        <v>0</v>
      </c>
      <c r="L14" s="81">
        <f>IF('G011A (5.AY)'!K15&lt;&gt;"",'G011A (5.AY)'!K15,0)</f>
        <v>0</v>
      </c>
      <c r="M14" s="44">
        <f>IF('G011A (6.AY)'!C15&lt;&gt;"",'G011A (6.AY)'!C15,0)</f>
        <v>0</v>
      </c>
      <c r="N14" s="81">
        <f>IF('G011A (6.AY)'!K15&lt;&gt;"",'G011A (6.AY)'!K15,0)</f>
        <v>0</v>
      </c>
      <c r="O14" s="44">
        <f t="shared" si="0"/>
        <v>0</v>
      </c>
      <c r="P14" s="81">
        <f t="shared" si="1"/>
        <v>0</v>
      </c>
      <c r="Q14" s="81">
        <f t="shared" si="2"/>
        <v>0</v>
      </c>
      <c r="R14" s="83">
        <f t="shared" si="3"/>
        <v>0</v>
      </c>
      <c r="T14">
        <f t="shared" si="4"/>
        <v>0</v>
      </c>
      <c r="U14">
        <f t="shared" si="5"/>
        <v>0</v>
      </c>
      <c r="V14">
        <f t="shared" si="6"/>
        <v>0</v>
      </c>
      <c r="W14">
        <f t="shared" si="7"/>
        <v>0</v>
      </c>
      <c r="X14">
        <f t="shared" si="8"/>
        <v>0</v>
      </c>
      <c r="Y14">
        <f t="shared" si="9"/>
        <v>0</v>
      </c>
      <c r="Z14">
        <f t="shared" si="10"/>
        <v>0</v>
      </c>
    </row>
    <row r="15" spans="1:26" ht="21" customHeight="1" x14ac:dyDescent="0.25">
      <c r="A15" s="82">
        <v>8</v>
      </c>
      <c r="B15" s="80" t="str">
        <f>IF('Proje Bilgileri'!B20&lt;&gt;"",'Proje Bilgileri'!B20,"")</f>
        <v/>
      </c>
      <c r="C15" s="44">
        <f>IF('G011A (1.AY)'!C16&lt;&gt;"",'G011A (1.AY)'!C16,0)</f>
        <v>0</v>
      </c>
      <c r="D15" s="81">
        <f>IF('G011A (1.AY)'!K16&lt;&gt;"",'G011A (1.AY)'!K16,0)</f>
        <v>0</v>
      </c>
      <c r="E15" s="44">
        <f>IF('G011A (2.AY)'!C16&lt;&gt;"",'G011A (2.AY)'!C16,0)</f>
        <v>0</v>
      </c>
      <c r="F15" s="81">
        <f>IF('G011A (2.AY)'!K16&lt;&gt;"",'G011A (2.AY)'!K16,0)</f>
        <v>0</v>
      </c>
      <c r="G15" s="44">
        <f>IF('G011A (3.AY)'!C16&lt;&gt;"",'G011A (3.AY)'!C16,0)</f>
        <v>0</v>
      </c>
      <c r="H15" s="81">
        <f>IF('G011A (3.AY)'!K16&lt;&gt;"",'G011A (3.AY)'!K16,0)</f>
        <v>0</v>
      </c>
      <c r="I15" s="44">
        <f>IF('G011A (4.AY)'!C16&lt;&gt;"",'G011A (4.AY)'!C16,0)</f>
        <v>0</v>
      </c>
      <c r="J15" s="81">
        <f>IF('G011A (4.AY)'!K16&lt;&gt;"",'G011A (4.AY)'!K16,0)</f>
        <v>0</v>
      </c>
      <c r="K15" s="44">
        <f>IF('G011A (5.AY)'!C16&lt;&gt;"",'G011A (5.AY)'!C16,0)</f>
        <v>0</v>
      </c>
      <c r="L15" s="81">
        <f>IF('G011A (5.AY)'!K16&lt;&gt;"",'G011A (5.AY)'!K16,0)</f>
        <v>0</v>
      </c>
      <c r="M15" s="44">
        <f>IF('G011A (6.AY)'!C16&lt;&gt;"",'G011A (6.AY)'!C16,0)</f>
        <v>0</v>
      </c>
      <c r="N15" s="81">
        <f>IF('G011A (6.AY)'!K16&lt;&gt;"",'G011A (6.AY)'!K16,0)</f>
        <v>0</v>
      </c>
      <c r="O15" s="44">
        <f t="shared" si="0"/>
        <v>0</v>
      </c>
      <c r="P15" s="81">
        <f t="shared" si="1"/>
        <v>0</v>
      </c>
      <c r="Q15" s="81">
        <f t="shared" si="2"/>
        <v>0</v>
      </c>
      <c r="R15" s="83">
        <f t="shared" si="3"/>
        <v>0</v>
      </c>
      <c r="T15">
        <f t="shared" si="4"/>
        <v>0</v>
      </c>
      <c r="U15">
        <f t="shared" si="5"/>
        <v>0</v>
      </c>
      <c r="V15">
        <f t="shared" si="6"/>
        <v>0</v>
      </c>
      <c r="W15">
        <f t="shared" si="7"/>
        <v>0</v>
      </c>
      <c r="X15">
        <f t="shared" si="8"/>
        <v>0</v>
      </c>
      <c r="Y15">
        <f t="shared" si="9"/>
        <v>0</v>
      </c>
      <c r="Z15">
        <f t="shared" si="10"/>
        <v>0</v>
      </c>
    </row>
    <row r="16" spans="1:26" ht="21" customHeight="1" x14ac:dyDescent="0.25">
      <c r="A16" s="82">
        <v>9</v>
      </c>
      <c r="B16" s="80" t="str">
        <f>IF('Proje Bilgileri'!B21&lt;&gt;"",'Proje Bilgileri'!B21,"")</f>
        <v/>
      </c>
      <c r="C16" s="44">
        <f>IF('G011A (1.AY)'!C17&lt;&gt;"",'G011A (1.AY)'!C17,0)</f>
        <v>0</v>
      </c>
      <c r="D16" s="81">
        <f>IF('G011A (1.AY)'!K17&lt;&gt;"",'G011A (1.AY)'!K17,0)</f>
        <v>0</v>
      </c>
      <c r="E16" s="44">
        <f>IF('G011A (2.AY)'!C17&lt;&gt;"",'G011A (2.AY)'!C17,0)</f>
        <v>0</v>
      </c>
      <c r="F16" s="81">
        <f>IF('G011A (2.AY)'!K17&lt;&gt;"",'G011A (2.AY)'!K17,0)</f>
        <v>0</v>
      </c>
      <c r="G16" s="44">
        <f>IF('G011A (3.AY)'!C17&lt;&gt;"",'G011A (3.AY)'!C17,0)</f>
        <v>0</v>
      </c>
      <c r="H16" s="81">
        <f>IF('G011A (3.AY)'!K17&lt;&gt;"",'G011A (3.AY)'!K17,0)</f>
        <v>0</v>
      </c>
      <c r="I16" s="44">
        <f>IF('G011A (4.AY)'!C17&lt;&gt;"",'G011A (4.AY)'!C17,0)</f>
        <v>0</v>
      </c>
      <c r="J16" s="81">
        <f>IF('G011A (4.AY)'!K17&lt;&gt;"",'G011A (4.AY)'!K17,0)</f>
        <v>0</v>
      </c>
      <c r="K16" s="44">
        <f>IF('G011A (5.AY)'!C17&lt;&gt;"",'G011A (5.AY)'!C17,0)</f>
        <v>0</v>
      </c>
      <c r="L16" s="81">
        <f>IF('G011A (5.AY)'!K17&lt;&gt;"",'G011A (5.AY)'!K17,0)</f>
        <v>0</v>
      </c>
      <c r="M16" s="44">
        <f>IF('G011A (6.AY)'!C17&lt;&gt;"",'G011A (6.AY)'!C17,0)</f>
        <v>0</v>
      </c>
      <c r="N16" s="81">
        <f>IF('G011A (6.AY)'!K17&lt;&gt;"",'G011A (6.AY)'!K17,0)</f>
        <v>0</v>
      </c>
      <c r="O16" s="44">
        <f t="shared" si="0"/>
        <v>0</v>
      </c>
      <c r="P16" s="81">
        <f t="shared" si="1"/>
        <v>0</v>
      </c>
      <c r="Q16" s="81">
        <f t="shared" si="2"/>
        <v>0</v>
      </c>
      <c r="R16" s="83">
        <f t="shared" si="3"/>
        <v>0</v>
      </c>
      <c r="T16">
        <f t="shared" si="4"/>
        <v>0</v>
      </c>
      <c r="U16">
        <f t="shared" si="5"/>
        <v>0</v>
      </c>
      <c r="V16">
        <f t="shared" si="6"/>
        <v>0</v>
      </c>
      <c r="W16">
        <f t="shared" si="7"/>
        <v>0</v>
      </c>
      <c r="X16">
        <f t="shared" si="8"/>
        <v>0</v>
      </c>
      <c r="Y16">
        <f t="shared" si="9"/>
        <v>0</v>
      </c>
      <c r="Z16">
        <f t="shared" si="10"/>
        <v>0</v>
      </c>
    </row>
    <row r="17" spans="1:26" ht="21" customHeight="1" x14ac:dyDescent="0.25">
      <c r="A17" s="82">
        <v>10</v>
      </c>
      <c r="B17" s="80" t="str">
        <f>IF('Proje Bilgileri'!B22&lt;&gt;"",'Proje Bilgileri'!B22,"")</f>
        <v/>
      </c>
      <c r="C17" s="44">
        <f>IF('G011A (1.AY)'!C18&lt;&gt;"",'G011A (1.AY)'!C18,0)</f>
        <v>0</v>
      </c>
      <c r="D17" s="81">
        <f>IF('G011A (1.AY)'!K18&lt;&gt;"",'G011A (1.AY)'!K18,0)</f>
        <v>0</v>
      </c>
      <c r="E17" s="44">
        <f>IF('G011A (2.AY)'!C18&lt;&gt;"",'G011A (2.AY)'!C18,0)</f>
        <v>0</v>
      </c>
      <c r="F17" s="81">
        <f>IF('G011A (2.AY)'!K18&lt;&gt;"",'G011A (2.AY)'!K18,0)</f>
        <v>0</v>
      </c>
      <c r="G17" s="44">
        <f>IF('G011A (3.AY)'!C18&lt;&gt;"",'G011A (3.AY)'!C18,0)</f>
        <v>0</v>
      </c>
      <c r="H17" s="81">
        <f>IF('G011A (3.AY)'!K18&lt;&gt;"",'G011A (3.AY)'!K18,0)</f>
        <v>0</v>
      </c>
      <c r="I17" s="44">
        <f>IF('G011A (4.AY)'!C18&lt;&gt;"",'G011A (4.AY)'!C18,0)</f>
        <v>0</v>
      </c>
      <c r="J17" s="81">
        <f>IF('G011A (4.AY)'!K18&lt;&gt;"",'G011A (4.AY)'!K18,0)</f>
        <v>0</v>
      </c>
      <c r="K17" s="44">
        <f>IF('G011A (5.AY)'!C18&lt;&gt;"",'G011A (5.AY)'!C18,0)</f>
        <v>0</v>
      </c>
      <c r="L17" s="81">
        <f>IF('G011A (5.AY)'!K18&lt;&gt;"",'G011A (5.AY)'!K18,0)</f>
        <v>0</v>
      </c>
      <c r="M17" s="44">
        <f>IF('G011A (6.AY)'!C18&lt;&gt;"",'G011A (6.AY)'!C18,0)</f>
        <v>0</v>
      </c>
      <c r="N17" s="81">
        <f>IF('G011A (6.AY)'!K18&lt;&gt;"",'G011A (6.AY)'!K18,0)</f>
        <v>0</v>
      </c>
      <c r="O17" s="44">
        <f t="shared" si="0"/>
        <v>0</v>
      </c>
      <c r="P17" s="81">
        <f t="shared" si="1"/>
        <v>0</v>
      </c>
      <c r="Q17" s="81">
        <f t="shared" si="2"/>
        <v>0</v>
      </c>
      <c r="R17" s="83">
        <f t="shared" si="3"/>
        <v>0</v>
      </c>
      <c r="T17">
        <f t="shared" si="4"/>
        <v>0</v>
      </c>
      <c r="U17">
        <f t="shared" si="5"/>
        <v>0</v>
      </c>
      <c r="V17">
        <f t="shared" si="6"/>
        <v>0</v>
      </c>
      <c r="W17">
        <f t="shared" si="7"/>
        <v>0</v>
      </c>
      <c r="X17">
        <f t="shared" si="8"/>
        <v>0</v>
      </c>
      <c r="Y17">
        <f t="shared" si="9"/>
        <v>0</v>
      </c>
      <c r="Z17">
        <f t="shared" si="10"/>
        <v>0</v>
      </c>
    </row>
    <row r="18" spans="1:26" ht="21" customHeight="1" x14ac:dyDescent="0.25">
      <c r="A18" s="82">
        <v>11</v>
      </c>
      <c r="B18" s="80" t="str">
        <f>IF('Proje Bilgileri'!B23&lt;&gt;"",'Proje Bilgileri'!B23,"")</f>
        <v/>
      </c>
      <c r="C18" s="44">
        <f>IF('G011A (1.AY)'!C19&lt;&gt;"",'G011A (1.AY)'!C19,0)</f>
        <v>0</v>
      </c>
      <c r="D18" s="81">
        <f>IF('G011A (1.AY)'!K19&lt;&gt;"",'G011A (1.AY)'!K19,0)</f>
        <v>0</v>
      </c>
      <c r="E18" s="44">
        <f>IF('G011A (2.AY)'!C19&lt;&gt;"",'G011A (2.AY)'!C19,0)</f>
        <v>0</v>
      </c>
      <c r="F18" s="81">
        <f>IF('G011A (2.AY)'!K19&lt;&gt;"",'G011A (2.AY)'!K19,0)</f>
        <v>0</v>
      </c>
      <c r="G18" s="44">
        <f>IF('G011A (3.AY)'!C19&lt;&gt;"",'G011A (3.AY)'!C19,0)</f>
        <v>0</v>
      </c>
      <c r="H18" s="81">
        <f>IF('G011A (3.AY)'!K19&lt;&gt;"",'G011A (3.AY)'!K19,0)</f>
        <v>0</v>
      </c>
      <c r="I18" s="44">
        <f>IF('G011A (4.AY)'!C19&lt;&gt;"",'G011A (4.AY)'!C19,0)</f>
        <v>0</v>
      </c>
      <c r="J18" s="81">
        <f>IF('G011A (4.AY)'!K19&lt;&gt;"",'G011A (4.AY)'!K19,0)</f>
        <v>0</v>
      </c>
      <c r="K18" s="44">
        <f>IF('G011A (5.AY)'!C19&lt;&gt;"",'G011A (5.AY)'!C19,0)</f>
        <v>0</v>
      </c>
      <c r="L18" s="81">
        <f>IF('G011A (5.AY)'!K19&lt;&gt;"",'G011A (5.AY)'!K19,0)</f>
        <v>0</v>
      </c>
      <c r="M18" s="44">
        <f>IF('G011A (6.AY)'!C19&lt;&gt;"",'G011A (6.AY)'!C19,0)</f>
        <v>0</v>
      </c>
      <c r="N18" s="81">
        <f>IF('G011A (6.AY)'!K19&lt;&gt;"",'G011A (6.AY)'!K19,0)</f>
        <v>0</v>
      </c>
      <c r="O18" s="44">
        <f t="shared" si="0"/>
        <v>0</v>
      </c>
      <c r="P18" s="81">
        <f t="shared" si="1"/>
        <v>0</v>
      </c>
      <c r="Q18" s="81">
        <f t="shared" si="2"/>
        <v>0</v>
      </c>
      <c r="R18" s="83">
        <f t="shared" si="3"/>
        <v>0</v>
      </c>
      <c r="T18">
        <f t="shared" si="4"/>
        <v>0</v>
      </c>
      <c r="U18">
        <f t="shared" si="5"/>
        <v>0</v>
      </c>
      <c r="V18">
        <f t="shared" si="6"/>
        <v>0</v>
      </c>
      <c r="W18">
        <f t="shared" si="7"/>
        <v>0</v>
      </c>
      <c r="X18">
        <f t="shared" si="8"/>
        <v>0</v>
      </c>
      <c r="Y18">
        <f t="shared" si="9"/>
        <v>0</v>
      </c>
      <c r="Z18">
        <f t="shared" si="10"/>
        <v>0</v>
      </c>
    </row>
    <row r="19" spans="1:26" ht="21" customHeight="1" x14ac:dyDescent="0.25">
      <c r="A19" s="82">
        <v>12</v>
      </c>
      <c r="B19" s="80" t="str">
        <f>IF('Proje Bilgileri'!B24&lt;&gt;"",'Proje Bilgileri'!B24,"")</f>
        <v/>
      </c>
      <c r="C19" s="44">
        <f>IF('G011A (1.AY)'!C20&lt;&gt;"",'G011A (1.AY)'!C20,0)</f>
        <v>0</v>
      </c>
      <c r="D19" s="81">
        <f>IF('G011A (1.AY)'!K20&lt;&gt;"",'G011A (1.AY)'!K20,0)</f>
        <v>0</v>
      </c>
      <c r="E19" s="44">
        <f>IF('G011A (2.AY)'!C20&lt;&gt;"",'G011A (2.AY)'!C20,0)</f>
        <v>0</v>
      </c>
      <c r="F19" s="81">
        <f>IF('G011A (2.AY)'!K20&lt;&gt;"",'G011A (2.AY)'!K20,0)</f>
        <v>0</v>
      </c>
      <c r="G19" s="44">
        <f>IF('G011A (3.AY)'!C20&lt;&gt;"",'G011A (3.AY)'!C20,0)</f>
        <v>0</v>
      </c>
      <c r="H19" s="81">
        <f>IF('G011A (3.AY)'!K20&lt;&gt;"",'G011A (3.AY)'!K20,0)</f>
        <v>0</v>
      </c>
      <c r="I19" s="44">
        <f>IF('G011A (4.AY)'!C20&lt;&gt;"",'G011A (4.AY)'!C20,0)</f>
        <v>0</v>
      </c>
      <c r="J19" s="81">
        <f>IF('G011A (4.AY)'!K20&lt;&gt;"",'G011A (4.AY)'!K20,0)</f>
        <v>0</v>
      </c>
      <c r="K19" s="44">
        <f>IF('G011A (5.AY)'!C20&lt;&gt;"",'G011A (5.AY)'!C20,0)</f>
        <v>0</v>
      </c>
      <c r="L19" s="81">
        <f>IF('G011A (5.AY)'!K20&lt;&gt;"",'G011A (5.AY)'!K20,0)</f>
        <v>0</v>
      </c>
      <c r="M19" s="44">
        <f>IF('G011A (6.AY)'!C20&lt;&gt;"",'G011A (6.AY)'!C20,0)</f>
        <v>0</v>
      </c>
      <c r="N19" s="81">
        <f>IF('G011A (6.AY)'!K20&lt;&gt;"",'G011A (6.AY)'!K20,0)</f>
        <v>0</v>
      </c>
      <c r="O19" s="44">
        <f t="shared" si="0"/>
        <v>0</v>
      </c>
      <c r="P19" s="81">
        <f t="shared" si="1"/>
        <v>0</v>
      </c>
      <c r="Q19" s="81">
        <f t="shared" si="2"/>
        <v>0</v>
      </c>
      <c r="R19" s="83">
        <f t="shared" si="3"/>
        <v>0</v>
      </c>
      <c r="T19">
        <f t="shared" si="4"/>
        <v>0</v>
      </c>
      <c r="U19">
        <f t="shared" si="5"/>
        <v>0</v>
      </c>
      <c r="V19">
        <f t="shared" si="6"/>
        <v>0</v>
      </c>
      <c r="W19">
        <f t="shared" si="7"/>
        <v>0</v>
      </c>
      <c r="X19">
        <f t="shared" si="8"/>
        <v>0</v>
      </c>
      <c r="Y19">
        <f t="shared" si="9"/>
        <v>0</v>
      </c>
      <c r="Z19">
        <f t="shared" si="10"/>
        <v>0</v>
      </c>
    </row>
    <row r="20" spans="1:26" ht="21" customHeight="1" x14ac:dyDescent="0.25">
      <c r="A20" s="82">
        <v>13</v>
      </c>
      <c r="B20" s="80" t="str">
        <f>IF('Proje Bilgileri'!B25&lt;&gt;"",'Proje Bilgileri'!B25,"")</f>
        <v/>
      </c>
      <c r="C20" s="44">
        <f>IF('G011A (1.AY)'!C21&lt;&gt;"",'G011A (1.AY)'!C21,0)</f>
        <v>0</v>
      </c>
      <c r="D20" s="81">
        <f>IF('G011A (1.AY)'!K21&lt;&gt;"",'G011A (1.AY)'!K21,0)</f>
        <v>0</v>
      </c>
      <c r="E20" s="44">
        <f>IF('G011A (2.AY)'!C21&lt;&gt;"",'G011A (2.AY)'!C21,0)</f>
        <v>0</v>
      </c>
      <c r="F20" s="81">
        <f>IF('G011A (2.AY)'!K21&lt;&gt;"",'G011A (2.AY)'!K21,0)</f>
        <v>0</v>
      </c>
      <c r="G20" s="44">
        <f>IF('G011A (3.AY)'!C21&lt;&gt;"",'G011A (3.AY)'!C21,0)</f>
        <v>0</v>
      </c>
      <c r="H20" s="81">
        <f>IF('G011A (3.AY)'!K21&lt;&gt;"",'G011A (3.AY)'!K21,0)</f>
        <v>0</v>
      </c>
      <c r="I20" s="44">
        <f>IF('G011A (4.AY)'!C21&lt;&gt;"",'G011A (4.AY)'!C21,0)</f>
        <v>0</v>
      </c>
      <c r="J20" s="81">
        <f>IF('G011A (4.AY)'!K21&lt;&gt;"",'G011A (4.AY)'!K21,0)</f>
        <v>0</v>
      </c>
      <c r="K20" s="44">
        <f>IF('G011A (5.AY)'!C21&lt;&gt;"",'G011A (5.AY)'!C21,0)</f>
        <v>0</v>
      </c>
      <c r="L20" s="81">
        <f>IF('G011A (5.AY)'!K21&lt;&gt;"",'G011A (5.AY)'!K21,0)</f>
        <v>0</v>
      </c>
      <c r="M20" s="44">
        <f>IF('G011A (6.AY)'!C21&lt;&gt;"",'G011A (6.AY)'!C21,0)</f>
        <v>0</v>
      </c>
      <c r="N20" s="81">
        <f>IF('G011A (6.AY)'!K21&lt;&gt;"",'G011A (6.AY)'!K21,0)</f>
        <v>0</v>
      </c>
      <c r="O20" s="44">
        <f t="shared" si="0"/>
        <v>0</v>
      </c>
      <c r="P20" s="81">
        <f t="shared" si="1"/>
        <v>0</v>
      </c>
      <c r="Q20" s="81">
        <f t="shared" si="2"/>
        <v>0</v>
      </c>
      <c r="R20" s="83">
        <f t="shared" si="3"/>
        <v>0</v>
      </c>
      <c r="T20">
        <f t="shared" si="4"/>
        <v>0</v>
      </c>
      <c r="U20">
        <f t="shared" si="5"/>
        <v>0</v>
      </c>
      <c r="V20">
        <f t="shared" si="6"/>
        <v>0</v>
      </c>
      <c r="W20">
        <f t="shared" si="7"/>
        <v>0</v>
      </c>
      <c r="X20">
        <f t="shared" si="8"/>
        <v>0</v>
      </c>
      <c r="Y20">
        <f t="shared" si="9"/>
        <v>0</v>
      </c>
      <c r="Z20">
        <f t="shared" si="10"/>
        <v>0</v>
      </c>
    </row>
    <row r="21" spans="1:26" ht="21" customHeight="1" x14ac:dyDescent="0.25">
      <c r="A21" s="82">
        <v>14</v>
      </c>
      <c r="B21" s="80" t="str">
        <f>IF('Proje Bilgileri'!B26&lt;&gt;"",'Proje Bilgileri'!B26,"")</f>
        <v/>
      </c>
      <c r="C21" s="44">
        <f>IF('G011A (1.AY)'!C22&lt;&gt;"",'G011A (1.AY)'!C22,0)</f>
        <v>0</v>
      </c>
      <c r="D21" s="81">
        <f>IF('G011A (1.AY)'!K22&lt;&gt;"",'G011A (1.AY)'!K22,0)</f>
        <v>0</v>
      </c>
      <c r="E21" s="44">
        <f>IF('G011A (2.AY)'!C22&lt;&gt;"",'G011A (2.AY)'!C22,0)</f>
        <v>0</v>
      </c>
      <c r="F21" s="81">
        <f>IF('G011A (2.AY)'!K22&lt;&gt;"",'G011A (2.AY)'!K22,0)</f>
        <v>0</v>
      </c>
      <c r="G21" s="44">
        <f>IF('G011A (3.AY)'!C22&lt;&gt;"",'G011A (3.AY)'!C22,0)</f>
        <v>0</v>
      </c>
      <c r="H21" s="81">
        <f>IF('G011A (3.AY)'!K22&lt;&gt;"",'G011A (3.AY)'!K22,0)</f>
        <v>0</v>
      </c>
      <c r="I21" s="44">
        <f>IF('G011A (4.AY)'!C22&lt;&gt;"",'G011A (4.AY)'!C22,0)</f>
        <v>0</v>
      </c>
      <c r="J21" s="81">
        <f>IF('G011A (4.AY)'!K22&lt;&gt;"",'G011A (4.AY)'!K22,0)</f>
        <v>0</v>
      </c>
      <c r="K21" s="44">
        <f>IF('G011A (5.AY)'!C22&lt;&gt;"",'G011A (5.AY)'!C22,0)</f>
        <v>0</v>
      </c>
      <c r="L21" s="81">
        <f>IF('G011A (5.AY)'!K22&lt;&gt;"",'G011A (5.AY)'!K22,0)</f>
        <v>0</v>
      </c>
      <c r="M21" s="44">
        <f>IF('G011A (6.AY)'!C22&lt;&gt;"",'G011A (6.AY)'!C22,0)</f>
        <v>0</v>
      </c>
      <c r="N21" s="81">
        <f>IF('G011A (6.AY)'!K22&lt;&gt;"",'G011A (6.AY)'!K22,0)</f>
        <v>0</v>
      </c>
      <c r="O21" s="44">
        <f t="shared" si="0"/>
        <v>0</v>
      </c>
      <c r="P21" s="81">
        <f t="shared" si="1"/>
        <v>0</v>
      </c>
      <c r="Q21" s="81">
        <f t="shared" si="2"/>
        <v>0</v>
      </c>
      <c r="R21" s="83">
        <f t="shared" si="3"/>
        <v>0</v>
      </c>
      <c r="T21">
        <f t="shared" si="4"/>
        <v>0</v>
      </c>
      <c r="U21">
        <f t="shared" si="5"/>
        <v>0</v>
      </c>
      <c r="V21">
        <f t="shared" si="6"/>
        <v>0</v>
      </c>
      <c r="W21">
        <f t="shared" si="7"/>
        <v>0</v>
      </c>
      <c r="X21">
        <f t="shared" si="8"/>
        <v>0</v>
      </c>
      <c r="Y21">
        <f t="shared" si="9"/>
        <v>0</v>
      </c>
      <c r="Z21">
        <f t="shared" si="10"/>
        <v>0</v>
      </c>
    </row>
    <row r="22" spans="1:26" ht="21" customHeight="1" x14ac:dyDescent="0.25">
      <c r="A22" s="82">
        <v>15</v>
      </c>
      <c r="B22" s="80" t="str">
        <f>IF('Proje Bilgileri'!B27&lt;&gt;"",'Proje Bilgileri'!B27,"")</f>
        <v/>
      </c>
      <c r="C22" s="44">
        <f>IF('G011A (1.AY)'!C23&lt;&gt;"",'G011A (1.AY)'!C23,0)</f>
        <v>0</v>
      </c>
      <c r="D22" s="81">
        <f>IF('G011A (1.AY)'!K23&lt;&gt;"",'G011A (1.AY)'!K23,0)</f>
        <v>0</v>
      </c>
      <c r="E22" s="44">
        <f>IF('G011A (2.AY)'!C23&lt;&gt;"",'G011A (2.AY)'!C23,0)</f>
        <v>0</v>
      </c>
      <c r="F22" s="81">
        <f>IF('G011A (2.AY)'!K23&lt;&gt;"",'G011A (2.AY)'!K23,0)</f>
        <v>0</v>
      </c>
      <c r="G22" s="44">
        <f>IF('G011A (3.AY)'!C23&lt;&gt;"",'G011A (3.AY)'!C23,0)</f>
        <v>0</v>
      </c>
      <c r="H22" s="81">
        <f>IF('G011A (3.AY)'!K23&lt;&gt;"",'G011A (3.AY)'!K23,0)</f>
        <v>0</v>
      </c>
      <c r="I22" s="44">
        <f>IF('G011A (4.AY)'!C23&lt;&gt;"",'G011A (4.AY)'!C23,0)</f>
        <v>0</v>
      </c>
      <c r="J22" s="81">
        <f>IF('G011A (4.AY)'!K23&lt;&gt;"",'G011A (4.AY)'!K23,0)</f>
        <v>0</v>
      </c>
      <c r="K22" s="44">
        <f>IF('G011A (5.AY)'!C23&lt;&gt;"",'G011A (5.AY)'!C23,0)</f>
        <v>0</v>
      </c>
      <c r="L22" s="81">
        <f>IF('G011A (5.AY)'!K23&lt;&gt;"",'G011A (5.AY)'!K23,0)</f>
        <v>0</v>
      </c>
      <c r="M22" s="44">
        <f>IF('G011A (6.AY)'!C23&lt;&gt;"",'G011A (6.AY)'!C23,0)</f>
        <v>0</v>
      </c>
      <c r="N22" s="81">
        <f>IF('G011A (6.AY)'!K23&lt;&gt;"",'G011A (6.AY)'!K23,0)</f>
        <v>0</v>
      </c>
      <c r="O22" s="44">
        <f t="shared" si="0"/>
        <v>0</v>
      </c>
      <c r="P22" s="81">
        <f t="shared" si="1"/>
        <v>0</v>
      </c>
      <c r="Q22" s="81">
        <f t="shared" si="2"/>
        <v>0</v>
      </c>
      <c r="R22" s="83">
        <f t="shared" si="3"/>
        <v>0</v>
      </c>
      <c r="T22">
        <f t="shared" si="4"/>
        <v>0</v>
      </c>
      <c r="U22">
        <f t="shared" si="5"/>
        <v>0</v>
      </c>
      <c r="V22">
        <f t="shared" si="6"/>
        <v>0</v>
      </c>
      <c r="W22">
        <f t="shared" si="7"/>
        <v>0</v>
      </c>
      <c r="X22">
        <f t="shared" si="8"/>
        <v>0</v>
      </c>
      <c r="Y22">
        <f t="shared" si="9"/>
        <v>0</v>
      </c>
      <c r="Z22">
        <f t="shared" si="10"/>
        <v>0</v>
      </c>
    </row>
    <row r="23" spans="1:26" ht="21" customHeight="1" x14ac:dyDescent="0.25">
      <c r="A23" s="82">
        <v>16</v>
      </c>
      <c r="B23" s="80" t="str">
        <f>IF('Proje Bilgileri'!B28&lt;&gt;"",'Proje Bilgileri'!B28,"")</f>
        <v/>
      </c>
      <c r="C23" s="44">
        <f>IF('G011A (1.AY)'!C24&lt;&gt;"",'G011A (1.AY)'!C24,0)</f>
        <v>0</v>
      </c>
      <c r="D23" s="81">
        <f>IF('G011A (1.AY)'!K24&lt;&gt;"",'G011A (1.AY)'!K24,0)</f>
        <v>0</v>
      </c>
      <c r="E23" s="44">
        <f>IF('G011A (2.AY)'!C24&lt;&gt;"",'G011A (2.AY)'!C24,0)</f>
        <v>0</v>
      </c>
      <c r="F23" s="81">
        <f>IF('G011A (2.AY)'!K24&lt;&gt;"",'G011A (2.AY)'!K24,0)</f>
        <v>0</v>
      </c>
      <c r="G23" s="44">
        <f>IF('G011A (3.AY)'!C24&lt;&gt;"",'G011A (3.AY)'!C24,0)</f>
        <v>0</v>
      </c>
      <c r="H23" s="81">
        <f>IF('G011A (3.AY)'!K24&lt;&gt;"",'G011A (3.AY)'!K24,0)</f>
        <v>0</v>
      </c>
      <c r="I23" s="44">
        <f>IF('G011A (4.AY)'!C24&lt;&gt;"",'G011A (4.AY)'!C24,0)</f>
        <v>0</v>
      </c>
      <c r="J23" s="81">
        <f>IF('G011A (4.AY)'!K24&lt;&gt;"",'G011A (4.AY)'!K24,0)</f>
        <v>0</v>
      </c>
      <c r="K23" s="44">
        <f>IF('G011A (5.AY)'!C24&lt;&gt;"",'G011A (5.AY)'!C24,0)</f>
        <v>0</v>
      </c>
      <c r="L23" s="81">
        <f>IF('G011A (5.AY)'!K24&lt;&gt;"",'G011A (5.AY)'!K24,0)</f>
        <v>0</v>
      </c>
      <c r="M23" s="44">
        <f>IF('G011A (6.AY)'!C24&lt;&gt;"",'G011A (6.AY)'!C24,0)</f>
        <v>0</v>
      </c>
      <c r="N23" s="81">
        <f>IF('G011A (6.AY)'!K24&lt;&gt;"",'G011A (6.AY)'!K24,0)</f>
        <v>0</v>
      </c>
      <c r="O23" s="44">
        <f t="shared" si="0"/>
        <v>0</v>
      </c>
      <c r="P23" s="81">
        <f t="shared" si="1"/>
        <v>0</v>
      </c>
      <c r="Q23" s="81">
        <f t="shared" si="2"/>
        <v>0</v>
      </c>
      <c r="R23" s="83">
        <f t="shared" si="3"/>
        <v>0</v>
      </c>
      <c r="T23">
        <f t="shared" si="4"/>
        <v>0</v>
      </c>
      <c r="U23">
        <f t="shared" si="5"/>
        <v>0</v>
      </c>
      <c r="V23">
        <f t="shared" si="6"/>
        <v>0</v>
      </c>
      <c r="W23">
        <f t="shared" si="7"/>
        <v>0</v>
      </c>
      <c r="X23">
        <f t="shared" si="8"/>
        <v>0</v>
      </c>
      <c r="Y23">
        <f t="shared" si="9"/>
        <v>0</v>
      </c>
      <c r="Z23">
        <f t="shared" si="10"/>
        <v>0</v>
      </c>
    </row>
    <row r="24" spans="1:26" ht="21" customHeight="1" x14ac:dyDescent="0.25">
      <c r="A24" s="82">
        <v>17</v>
      </c>
      <c r="B24" s="80" t="str">
        <f>IF('Proje Bilgileri'!B29&lt;&gt;"",'Proje Bilgileri'!B29,"")</f>
        <v/>
      </c>
      <c r="C24" s="44">
        <f>IF('G011A (1.AY)'!C25&lt;&gt;"",'G011A (1.AY)'!C25,0)</f>
        <v>0</v>
      </c>
      <c r="D24" s="81">
        <f>IF('G011A (1.AY)'!K25&lt;&gt;"",'G011A (1.AY)'!K25,0)</f>
        <v>0</v>
      </c>
      <c r="E24" s="44">
        <f>IF('G011A (2.AY)'!C25&lt;&gt;"",'G011A (2.AY)'!C25,0)</f>
        <v>0</v>
      </c>
      <c r="F24" s="81">
        <f>IF('G011A (2.AY)'!K25&lt;&gt;"",'G011A (2.AY)'!K25,0)</f>
        <v>0</v>
      </c>
      <c r="G24" s="44">
        <f>IF('G011A (3.AY)'!C25&lt;&gt;"",'G011A (3.AY)'!C25,0)</f>
        <v>0</v>
      </c>
      <c r="H24" s="81">
        <f>IF('G011A (3.AY)'!K25&lt;&gt;"",'G011A (3.AY)'!K25,0)</f>
        <v>0</v>
      </c>
      <c r="I24" s="44">
        <f>IF('G011A (4.AY)'!C25&lt;&gt;"",'G011A (4.AY)'!C25,0)</f>
        <v>0</v>
      </c>
      <c r="J24" s="81">
        <f>IF('G011A (4.AY)'!K25&lt;&gt;"",'G011A (4.AY)'!K25,0)</f>
        <v>0</v>
      </c>
      <c r="K24" s="44">
        <f>IF('G011A (5.AY)'!C25&lt;&gt;"",'G011A (5.AY)'!C25,0)</f>
        <v>0</v>
      </c>
      <c r="L24" s="81">
        <f>IF('G011A (5.AY)'!K25&lt;&gt;"",'G011A (5.AY)'!K25,0)</f>
        <v>0</v>
      </c>
      <c r="M24" s="44">
        <f>IF('G011A (6.AY)'!C25&lt;&gt;"",'G011A (6.AY)'!C25,0)</f>
        <v>0</v>
      </c>
      <c r="N24" s="81">
        <f>IF('G011A (6.AY)'!K25&lt;&gt;"",'G011A (6.AY)'!K25,0)</f>
        <v>0</v>
      </c>
      <c r="O24" s="44">
        <f t="shared" si="0"/>
        <v>0</v>
      </c>
      <c r="P24" s="81">
        <f t="shared" si="1"/>
        <v>0</v>
      </c>
      <c r="Q24" s="81">
        <f t="shared" si="2"/>
        <v>0</v>
      </c>
      <c r="R24" s="83">
        <f t="shared" si="3"/>
        <v>0</v>
      </c>
      <c r="T24">
        <f t="shared" si="4"/>
        <v>0</v>
      </c>
      <c r="U24">
        <f t="shared" si="5"/>
        <v>0</v>
      </c>
      <c r="V24">
        <f t="shared" si="6"/>
        <v>0</v>
      </c>
      <c r="W24">
        <f t="shared" si="7"/>
        <v>0</v>
      </c>
      <c r="X24">
        <f t="shared" si="8"/>
        <v>0</v>
      </c>
      <c r="Y24">
        <f t="shared" si="9"/>
        <v>0</v>
      </c>
      <c r="Z24">
        <f t="shared" si="10"/>
        <v>0</v>
      </c>
    </row>
    <row r="25" spans="1:26" ht="21" customHeight="1" x14ac:dyDescent="0.25">
      <c r="A25" s="82">
        <v>18</v>
      </c>
      <c r="B25" s="80" t="str">
        <f>IF('Proje Bilgileri'!B30&lt;&gt;"",'Proje Bilgileri'!B30,"")</f>
        <v/>
      </c>
      <c r="C25" s="44">
        <f>IF('G011A (1.AY)'!C26&lt;&gt;"",'G011A (1.AY)'!C26,0)</f>
        <v>0</v>
      </c>
      <c r="D25" s="81">
        <f>IF('G011A (1.AY)'!K26&lt;&gt;"",'G011A (1.AY)'!K26,0)</f>
        <v>0</v>
      </c>
      <c r="E25" s="44">
        <f>IF('G011A (2.AY)'!C26&lt;&gt;"",'G011A (2.AY)'!C26,0)</f>
        <v>0</v>
      </c>
      <c r="F25" s="81">
        <f>IF('G011A (2.AY)'!K26&lt;&gt;"",'G011A (2.AY)'!K26,0)</f>
        <v>0</v>
      </c>
      <c r="G25" s="44">
        <f>IF('G011A (3.AY)'!C26&lt;&gt;"",'G011A (3.AY)'!C26,0)</f>
        <v>0</v>
      </c>
      <c r="H25" s="81">
        <f>IF('G011A (3.AY)'!K26&lt;&gt;"",'G011A (3.AY)'!K26,0)</f>
        <v>0</v>
      </c>
      <c r="I25" s="44">
        <f>IF('G011A (4.AY)'!C26&lt;&gt;"",'G011A (4.AY)'!C26,0)</f>
        <v>0</v>
      </c>
      <c r="J25" s="81">
        <f>IF('G011A (4.AY)'!K26&lt;&gt;"",'G011A (4.AY)'!K26,0)</f>
        <v>0</v>
      </c>
      <c r="K25" s="44">
        <f>IF('G011A (5.AY)'!C26&lt;&gt;"",'G011A (5.AY)'!C26,0)</f>
        <v>0</v>
      </c>
      <c r="L25" s="81">
        <f>IF('G011A (5.AY)'!K26&lt;&gt;"",'G011A (5.AY)'!K26,0)</f>
        <v>0</v>
      </c>
      <c r="M25" s="44">
        <f>IF('G011A (6.AY)'!C26&lt;&gt;"",'G011A (6.AY)'!C26,0)</f>
        <v>0</v>
      </c>
      <c r="N25" s="81">
        <f>IF('G011A (6.AY)'!K26&lt;&gt;"",'G011A (6.AY)'!K26,0)</f>
        <v>0</v>
      </c>
      <c r="O25" s="44">
        <f t="shared" si="0"/>
        <v>0</v>
      </c>
      <c r="P25" s="81">
        <f t="shared" si="1"/>
        <v>0</v>
      </c>
      <c r="Q25" s="81">
        <f t="shared" si="2"/>
        <v>0</v>
      </c>
      <c r="R25" s="83">
        <f t="shared" si="3"/>
        <v>0</v>
      </c>
      <c r="T25">
        <f t="shared" si="4"/>
        <v>0</v>
      </c>
      <c r="U25">
        <f t="shared" si="5"/>
        <v>0</v>
      </c>
      <c r="V25">
        <f t="shared" si="6"/>
        <v>0</v>
      </c>
      <c r="W25">
        <f t="shared" si="7"/>
        <v>0</v>
      </c>
      <c r="X25">
        <f t="shared" si="8"/>
        <v>0</v>
      </c>
      <c r="Y25">
        <f t="shared" si="9"/>
        <v>0</v>
      </c>
      <c r="Z25">
        <f t="shared" si="10"/>
        <v>0</v>
      </c>
    </row>
    <row r="26" spans="1:26" ht="21" customHeight="1" x14ac:dyDescent="0.25">
      <c r="A26" s="82">
        <v>19</v>
      </c>
      <c r="B26" s="80" t="str">
        <f>IF('Proje Bilgileri'!B31&lt;&gt;"",'Proje Bilgileri'!B31,"")</f>
        <v/>
      </c>
      <c r="C26" s="44">
        <f>IF('G011A (1.AY)'!C27&lt;&gt;"",'G011A (1.AY)'!C27,0)</f>
        <v>0</v>
      </c>
      <c r="D26" s="81">
        <f>IF('G011A (1.AY)'!K27&lt;&gt;"",'G011A (1.AY)'!K27,0)</f>
        <v>0</v>
      </c>
      <c r="E26" s="44">
        <f>IF('G011A (2.AY)'!C27&lt;&gt;"",'G011A (2.AY)'!C27,0)</f>
        <v>0</v>
      </c>
      <c r="F26" s="81">
        <f>IF('G011A (2.AY)'!K27&lt;&gt;"",'G011A (2.AY)'!K27,0)</f>
        <v>0</v>
      </c>
      <c r="G26" s="44">
        <f>IF('G011A (3.AY)'!C27&lt;&gt;"",'G011A (3.AY)'!C27,0)</f>
        <v>0</v>
      </c>
      <c r="H26" s="81">
        <f>IF('G011A (3.AY)'!K27&lt;&gt;"",'G011A (3.AY)'!K27,0)</f>
        <v>0</v>
      </c>
      <c r="I26" s="44">
        <f>IF('G011A (4.AY)'!C27&lt;&gt;"",'G011A (4.AY)'!C27,0)</f>
        <v>0</v>
      </c>
      <c r="J26" s="81">
        <f>IF('G011A (4.AY)'!K27&lt;&gt;"",'G011A (4.AY)'!K27,0)</f>
        <v>0</v>
      </c>
      <c r="K26" s="44">
        <f>IF('G011A (5.AY)'!C27&lt;&gt;"",'G011A (5.AY)'!C27,0)</f>
        <v>0</v>
      </c>
      <c r="L26" s="81">
        <f>IF('G011A (5.AY)'!K27&lt;&gt;"",'G011A (5.AY)'!K27,0)</f>
        <v>0</v>
      </c>
      <c r="M26" s="44">
        <f>IF('G011A (6.AY)'!C27&lt;&gt;"",'G011A (6.AY)'!C27,0)</f>
        <v>0</v>
      </c>
      <c r="N26" s="81">
        <f>IF('G011A (6.AY)'!K27&lt;&gt;"",'G011A (6.AY)'!K27,0)</f>
        <v>0</v>
      </c>
      <c r="O26" s="44">
        <f t="shared" si="0"/>
        <v>0</v>
      </c>
      <c r="P26" s="81">
        <f t="shared" si="1"/>
        <v>0</v>
      </c>
      <c r="Q26" s="81">
        <f t="shared" si="2"/>
        <v>0</v>
      </c>
      <c r="R26" s="83">
        <f t="shared" si="3"/>
        <v>0</v>
      </c>
      <c r="T26">
        <f t="shared" si="4"/>
        <v>0</v>
      </c>
      <c r="U26">
        <f t="shared" si="5"/>
        <v>0</v>
      </c>
      <c r="V26">
        <f t="shared" si="6"/>
        <v>0</v>
      </c>
      <c r="W26">
        <f t="shared" si="7"/>
        <v>0</v>
      </c>
      <c r="X26">
        <f t="shared" si="8"/>
        <v>0</v>
      </c>
      <c r="Y26">
        <f t="shared" si="9"/>
        <v>0</v>
      </c>
      <c r="Z26">
        <f t="shared" si="10"/>
        <v>0</v>
      </c>
    </row>
    <row r="27" spans="1:26" ht="21" customHeight="1" thickBot="1" x14ac:dyDescent="0.3">
      <c r="A27" s="84">
        <v>20</v>
      </c>
      <c r="B27" s="85" t="str">
        <f>IF('Proje Bilgileri'!B32&lt;&gt;"",'Proje Bilgileri'!B32,"")</f>
        <v/>
      </c>
      <c r="C27" s="86">
        <f>IF('G011A (1.AY)'!C28&lt;&gt;"",'G011A (1.AY)'!C28,0)</f>
        <v>0</v>
      </c>
      <c r="D27" s="87">
        <f>IF('G011A (1.AY)'!K28&lt;&gt;"",'G011A (1.AY)'!K28,0)</f>
        <v>0</v>
      </c>
      <c r="E27" s="86">
        <f>IF('G011A (2.AY)'!C28&lt;&gt;"",'G011A (2.AY)'!C28,0)</f>
        <v>0</v>
      </c>
      <c r="F27" s="87">
        <f>IF('G011A (2.AY)'!K28&lt;&gt;"",'G011A (2.AY)'!K28,0)</f>
        <v>0</v>
      </c>
      <c r="G27" s="86">
        <f>IF('G011A (3.AY)'!C28&lt;&gt;"",'G011A (3.AY)'!C28,0)</f>
        <v>0</v>
      </c>
      <c r="H27" s="87">
        <f>IF('G011A (3.AY)'!K28&lt;&gt;"",'G011A (3.AY)'!K28,0)</f>
        <v>0</v>
      </c>
      <c r="I27" s="86">
        <f>IF('G011A (4.AY)'!C28&lt;&gt;"",'G011A (4.AY)'!C28,0)</f>
        <v>0</v>
      </c>
      <c r="J27" s="87">
        <f>IF('G011A (4.AY)'!K28&lt;&gt;"",'G011A (4.AY)'!K28,0)</f>
        <v>0</v>
      </c>
      <c r="K27" s="86">
        <f>IF('G011A (5.AY)'!C28&lt;&gt;"",'G011A (5.AY)'!C28,0)</f>
        <v>0</v>
      </c>
      <c r="L27" s="87">
        <f>IF('G011A (5.AY)'!K28&lt;&gt;"",'G011A (5.AY)'!K28,0)</f>
        <v>0</v>
      </c>
      <c r="M27" s="86">
        <f>IF('G011A (6.AY)'!C28&lt;&gt;"",'G011A (6.AY)'!C28,0)</f>
        <v>0</v>
      </c>
      <c r="N27" s="87">
        <f>IF('G011A (6.AY)'!K28&lt;&gt;"",'G011A (6.AY)'!K28,0)</f>
        <v>0</v>
      </c>
      <c r="O27" s="86">
        <f t="shared" si="0"/>
        <v>0</v>
      </c>
      <c r="P27" s="87">
        <f t="shared" si="1"/>
        <v>0</v>
      </c>
      <c r="Q27" s="87">
        <f t="shared" si="2"/>
        <v>0</v>
      </c>
      <c r="R27" s="88">
        <f t="shared" si="3"/>
        <v>0</v>
      </c>
      <c r="T27">
        <f t="shared" si="4"/>
        <v>0</v>
      </c>
      <c r="U27">
        <f t="shared" si="5"/>
        <v>0</v>
      </c>
      <c r="V27">
        <f t="shared" si="6"/>
        <v>0</v>
      </c>
      <c r="W27">
        <f t="shared" si="7"/>
        <v>0</v>
      </c>
      <c r="X27">
        <f t="shared" si="8"/>
        <v>0</v>
      </c>
      <c r="Y27">
        <f t="shared" si="9"/>
        <v>0</v>
      </c>
      <c r="Z27">
        <f t="shared" si="10"/>
        <v>0</v>
      </c>
    </row>
    <row r="29" spans="1:26" x14ac:dyDescent="0.25">
      <c r="A29" s="89" t="s">
        <v>67</v>
      </c>
      <c r="B29" s="89"/>
      <c r="C29" s="89"/>
      <c r="D29" s="89"/>
      <c r="E29" s="89"/>
      <c r="F29" s="89"/>
      <c r="G29" s="89"/>
      <c r="H29" s="89"/>
      <c r="I29" s="89"/>
      <c r="J29" s="90"/>
    </row>
    <row r="30" spans="1:26" x14ac:dyDescent="0.25">
      <c r="C30" s="68"/>
      <c r="J30" s="90"/>
    </row>
    <row r="31" spans="1:26" x14ac:dyDescent="0.25">
      <c r="A31" s="45" t="s">
        <v>68</v>
      </c>
      <c r="B31" t="s">
        <v>69</v>
      </c>
      <c r="C31" s="288" t="s">
        <v>70</v>
      </c>
      <c r="D31" s="288"/>
      <c r="E31" s="297" t="s">
        <v>71</v>
      </c>
      <c r="F31" s="297"/>
      <c r="G31" s="297"/>
      <c r="J31" s="90"/>
    </row>
    <row r="32" spans="1:26" x14ac:dyDescent="0.25">
      <c r="C32" s="288" t="s">
        <v>72</v>
      </c>
      <c r="D32" s="288"/>
      <c r="E32" s="289"/>
      <c r="F32" s="289"/>
      <c r="G32" s="289"/>
      <c r="J32" s="90"/>
    </row>
    <row r="35" spans="1:26" ht="15.75" customHeight="1" x14ac:dyDescent="0.25">
      <c r="A35" s="314" t="s">
        <v>74</v>
      </c>
      <c r="B35" s="314"/>
      <c r="C35" s="314"/>
      <c r="D35" s="314"/>
      <c r="E35" s="314"/>
      <c r="F35" s="314"/>
      <c r="G35" s="314"/>
      <c r="H35" s="314"/>
      <c r="I35" s="314"/>
      <c r="J35" s="314"/>
      <c r="K35" s="314"/>
      <c r="L35" s="314"/>
      <c r="M35" s="314"/>
      <c r="N35" s="314"/>
      <c r="O35" s="314"/>
      <c r="P35" s="314"/>
      <c r="Q35" s="314"/>
      <c r="R35" s="314"/>
    </row>
    <row r="36" spans="1:26" x14ac:dyDescent="0.25">
      <c r="A36" s="297" t="str">
        <f>IF(Dönem&lt;&gt;"",CONCATENATE(Dönem,". döneme aittir."),"")</f>
        <v/>
      </c>
      <c r="B36" s="297"/>
      <c r="C36" s="297"/>
      <c r="D36" s="297"/>
      <c r="E36" s="297"/>
      <c r="F36" s="297"/>
      <c r="G36" s="297"/>
      <c r="H36" s="297"/>
      <c r="I36" s="297"/>
      <c r="J36" s="297"/>
      <c r="K36" s="297"/>
      <c r="L36" s="297"/>
      <c r="M36" s="297"/>
      <c r="N36" s="297"/>
      <c r="O36" s="297"/>
      <c r="P36" s="297"/>
      <c r="Q36" s="297"/>
      <c r="R36" s="297"/>
    </row>
    <row r="37" spans="1:26" ht="19.5" thickBot="1" x14ac:dyDescent="0.35">
      <c r="A37" s="303" t="s">
        <v>95</v>
      </c>
      <c r="B37" s="303"/>
      <c r="C37" s="303"/>
      <c r="D37" s="303"/>
      <c r="E37" s="303"/>
      <c r="F37" s="303"/>
      <c r="G37" s="303"/>
      <c r="H37" s="303"/>
      <c r="I37" s="303"/>
      <c r="J37" s="303"/>
      <c r="K37" s="303"/>
      <c r="L37" s="303"/>
      <c r="M37" s="303"/>
      <c r="N37" s="303"/>
      <c r="O37" s="303"/>
      <c r="P37" s="303"/>
      <c r="Q37" s="303"/>
      <c r="R37" s="303"/>
    </row>
    <row r="38" spans="1:26" ht="31.5" customHeight="1" thickBot="1" x14ac:dyDescent="0.3">
      <c r="A38" s="39" t="s">
        <v>1</v>
      </c>
      <c r="B38" s="313" t="str">
        <f>IF(ProjeNo&gt;0,ProjeNo,"")</f>
        <v/>
      </c>
      <c r="C38" s="299"/>
      <c r="D38" s="299"/>
      <c r="E38" s="299"/>
      <c r="F38" s="299"/>
      <c r="G38" s="299"/>
      <c r="H38" s="299"/>
      <c r="I38" s="299"/>
      <c r="J38" s="299"/>
      <c r="K38" s="299"/>
      <c r="L38" s="299"/>
      <c r="M38" s="299"/>
      <c r="N38" s="299"/>
      <c r="O38" s="299"/>
      <c r="P38" s="299"/>
      <c r="Q38" s="299"/>
      <c r="R38" s="300"/>
    </row>
    <row r="39" spans="1:26" ht="31.5" customHeight="1" thickBot="1" x14ac:dyDescent="0.3">
      <c r="A39" s="72" t="s">
        <v>2</v>
      </c>
      <c r="B39" s="304" t="str">
        <f>IF(ProjeAdı&gt;0,ProjeAdı,"")</f>
        <v/>
      </c>
      <c r="C39" s="305"/>
      <c r="D39" s="305"/>
      <c r="E39" s="305"/>
      <c r="F39" s="305"/>
      <c r="G39" s="305"/>
      <c r="H39" s="305"/>
      <c r="I39" s="305"/>
      <c r="J39" s="305"/>
      <c r="K39" s="305"/>
      <c r="L39" s="305"/>
      <c r="M39" s="305"/>
      <c r="N39" s="305"/>
      <c r="O39" s="305"/>
      <c r="P39" s="305"/>
      <c r="Q39" s="305"/>
      <c r="R39" s="306"/>
    </row>
    <row r="40" spans="1:26" ht="75" customHeight="1" thickBot="1" x14ac:dyDescent="0.3">
      <c r="A40" s="290" t="s">
        <v>10</v>
      </c>
      <c r="B40" s="308" t="s">
        <v>75</v>
      </c>
      <c r="C40" s="310" t="str">
        <f>IF(Dönem=1,"OCAK",IF(Dönem=2,"TEMMUZ",""))</f>
        <v/>
      </c>
      <c r="D40" s="311"/>
      <c r="E40" s="310" t="str">
        <f>IF(Dönem=1,"ŞUBAT",IF(Dönem=2,"AĞUSTOS",""))</f>
        <v/>
      </c>
      <c r="F40" s="311"/>
      <c r="G40" s="310" t="str">
        <f>IF(Dönem=1,"MART",IF(Dönem=2,"EYLÜL",""))</f>
        <v/>
      </c>
      <c r="H40" s="311"/>
      <c r="I40" s="310" t="str">
        <f>IF(Dönem=1,"NİSAN",IF(Dönem=2,"EKİM",""))</f>
        <v/>
      </c>
      <c r="J40" s="311"/>
      <c r="K40" s="310" t="str">
        <f>IF(Dönem=1,"MAYIS",IF(Dönem=2,"KASIM",""))</f>
        <v/>
      </c>
      <c r="L40" s="311"/>
      <c r="M40" s="310" t="str">
        <f>IF(Dönem=1,"HAZİRAN",IF(Dönem=2,"ARALIK",""))</f>
        <v/>
      </c>
      <c r="N40" s="311"/>
      <c r="O40" s="308" t="s">
        <v>76</v>
      </c>
      <c r="P40" s="308" t="s">
        <v>77</v>
      </c>
      <c r="Q40" s="308" t="s">
        <v>78</v>
      </c>
      <c r="R40" s="308" t="s">
        <v>79</v>
      </c>
      <c r="S40" s="73"/>
      <c r="T40" s="73"/>
    </row>
    <row r="41" spans="1:26" ht="49.5" customHeight="1" thickBot="1" x14ac:dyDescent="0.3">
      <c r="A41" s="307"/>
      <c r="B41" s="309"/>
      <c r="C41" s="74" t="s">
        <v>51</v>
      </c>
      <c r="D41" s="74" t="s">
        <v>80</v>
      </c>
      <c r="E41" s="74" t="s">
        <v>51</v>
      </c>
      <c r="F41" s="74" t="s">
        <v>80</v>
      </c>
      <c r="G41" s="74" t="s">
        <v>51</v>
      </c>
      <c r="H41" s="74" t="s">
        <v>80</v>
      </c>
      <c r="I41" s="74" t="s">
        <v>51</v>
      </c>
      <c r="J41" s="74" t="s">
        <v>80</v>
      </c>
      <c r="K41" s="74" t="s">
        <v>51</v>
      </c>
      <c r="L41" s="74" t="s">
        <v>80</v>
      </c>
      <c r="M41" s="74" t="s">
        <v>51</v>
      </c>
      <c r="N41" s="74" t="s">
        <v>80</v>
      </c>
      <c r="O41" s="312"/>
      <c r="P41" s="312"/>
      <c r="Q41" s="312"/>
      <c r="R41" s="312"/>
      <c r="Z41" s="45" t="s">
        <v>81</v>
      </c>
    </row>
    <row r="42" spans="1:26" ht="21" customHeight="1" x14ac:dyDescent="0.25">
      <c r="A42" s="75">
        <v>21</v>
      </c>
      <c r="B42" s="76" t="str">
        <f>IF('Proje Bilgileri'!B33&lt;&gt;"",'Proje Bilgileri'!B33,"")</f>
        <v/>
      </c>
      <c r="C42" s="77">
        <f>IF('G011A (1.AY)'!C43&lt;&gt;"",'G011A (1.AY)'!C43,0)</f>
        <v>0</v>
      </c>
      <c r="D42" s="78">
        <f>IF('G011A (1.AY)'!K43&lt;&gt;"",'G011A (1.AY)'!K43,0)</f>
        <v>0</v>
      </c>
      <c r="E42" s="77">
        <f>IF('G011A (2.AY)'!C43&lt;&gt;"",'G011A (2.AY)'!C43,0)</f>
        <v>0</v>
      </c>
      <c r="F42" s="78">
        <f>IF('G011A (2.AY)'!K43&lt;&gt;"",'G011A (2.AY)'!K43,0)</f>
        <v>0</v>
      </c>
      <c r="G42" s="77">
        <f>IF('G011A (3.AY)'!C43&lt;&gt;"",'G011A (3.AY)'!C43,0)</f>
        <v>0</v>
      </c>
      <c r="H42" s="78">
        <f>IF('G011A (3.AY)'!K43&lt;&gt;"",'G011A (3.AY)'!K43,0)</f>
        <v>0</v>
      </c>
      <c r="I42" s="77">
        <f>IF('G011A (4.AY)'!C43&lt;&gt;"",'G011A (4.AY)'!C43,0)</f>
        <v>0</v>
      </c>
      <c r="J42" s="78">
        <f>IF('G011A (4.AY)'!K43&lt;&gt;"",'G011A (4.AY)'!K43,0)</f>
        <v>0</v>
      </c>
      <c r="K42" s="77">
        <f>IF('G011A (5.AY)'!C43&lt;&gt;"",'G011A (5.AY)'!C43,0)</f>
        <v>0</v>
      </c>
      <c r="L42" s="78">
        <f>IF('G011A (5.AY)'!K43&lt;&gt;"",'G011A (5.AY)'!K43,0)</f>
        <v>0</v>
      </c>
      <c r="M42" s="77">
        <f>IF('G011A (6.AY)'!C43&lt;&gt;"",'G011A (6.AY)'!C43,0)</f>
        <v>0</v>
      </c>
      <c r="N42" s="78">
        <f>IF('G011A (6.AY)'!K43&lt;&gt;"",'G011A (6.AY)'!K43,0)</f>
        <v>0</v>
      </c>
      <c r="O42" s="77">
        <f t="shared" ref="O42" si="11">C42+E42+G42+I42+K42+M42</f>
        <v>0</v>
      </c>
      <c r="P42" s="78">
        <f t="shared" ref="P42" si="12">D42+F42+H42+J42+L42+N42</f>
        <v>0</v>
      </c>
      <c r="Q42" s="78">
        <f t="shared" ref="Q42" si="13">IF(O42=0,0,O42/30)</f>
        <v>0</v>
      </c>
      <c r="R42" s="79">
        <f>IFERROR(IF(P42=0,0,P42/Q42),0)</f>
        <v>0</v>
      </c>
      <c r="T42">
        <f>IF(C42&gt;0,1,0)</f>
        <v>0</v>
      </c>
      <c r="U42">
        <f>IF(E42&gt;0,1,0)</f>
        <v>0</v>
      </c>
      <c r="V42">
        <f>IF(G42&gt;0,1,0)</f>
        <v>0</v>
      </c>
      <c r="W42">
        <f>IF(I42&gt;0,1,0)</f>
        <v>0</v>
      </c>
      <c r="X42">
        <f>IF(K42&gt;0,1,0)</f>
        <v>0</v>
      </c>
      <c r="Y42">
        <f>IF(M42&gt;0,1,0)</f>
        <v>0</v>
      </c>
      <c r="Z42">
        <f>SUM(T42:Y42)</f>
        <v>0</v>
      </c>
    </row>
    <row r="43" spans="1:26" ht="21" customHeight="1" x14ac:dyDescent="0.25">
      <c r="A43" s="82">
        <v>22</v>
      </c>
      <c r="B43" s="80" t="str">
        <f>IF('Proje Bilgileri'!B34&lt;&gt;"",'Proje Bilgileri'!B34,"")</f>
        <v/>
      </c>
      <c r="C43" s="44">
        <f>IF('G011A (1.AY)'!C44&lt;&gt;"",'G011A (1.AY)'!C44,0)</f>
        <v>0</v>
      </c>
      <c r="D43" s="81">
        <f>IF('G011A (1.AY)'!K44&lt;&gt;"",'G011A (1.AY)'!K44,0)</f>
        <v>0</v>
      </c>
      <c r="E43" s="44">
        <f>IF('G011A (2.AY)'!C44&lt;&gt;"",'G011A (2.AY)'!C44,0)</f>
        <v>0</v>
      </c>
      <c r="F43" s="81">
        <f>IF('G011A (2.AY)'!K44&lt;&gt;"",'G011A (2.AY)'!K44,0)</f>
        <v>0</v>
      </c>
      <c r="G43" s="44">
        <f>IF('G011A (3.AY)'!C44&lt;&gt;"",'G011A (3.AY)'!C44,0)</f>
        <v>0</v>
      </c>
      <c r="H43" s="81">
        <f>IF('G011A (3.AY)'!K44&lt;&gt;"",'G011A (3.AY)'!K44,0)</f>
        <v>0</v>
      </c>
      <c r="I43" s="44">
        <f>IF('G011A (4.AY)'!C44&lt;&gt;"",'G011A (4.AY)'!C44,0)</f>
        <v>0</v>
      </c>
      <c r="J43" s="81">
        <f>IF('G011A (4.AY)'!K44&lt;&gt;"",'G011A (4.AY)'!K44,0)</f>
        <v>0</v>
      </c>
      <c r="K43" s="44">
        <f>IF('G011A (5.AY)'!C44&lt;&gt;"",'G011A (5.AY)'!C44,0)</f>
        <v>0</v>
      </c>
      <c r="L43" s="81">
        <f>IF('G011A (5.AY)'!K44&lt;&gt;"",'G011A (5.AY)'!K44,0)</f>
        <v>0</v>
      </c>
      <c r="M43" s="44">
        <f>IF('G011A (6.AY)'!C44&lt;&gt;"",'G011A (6.AY)'!C44,0)</f>
        <v>0</v>
      </c>
      <c r="N43" s="81">
        <f>IF('G011A (6.AY)'!K44&lt;&gt;"",'G011A (6.AY)'!K44,0)</f>
        <v>0</v>
      </c>
      <c r="O43" s="44">
        <f t="shared" ref="O43:O61" si="14">C43+E43+G43+I43+K43+M43</f>
        <v>0</v>
      </c>
      <c r="P43" s="81">
        <f t="shared" ref="P43:P61" si="15">D43+F43+H43+J43+L43+N43</f>
        <v>0</v>
      </c>
      <c r="Q43" s="81">
        <f t="shared" ref="Q43:Q61" si="16">IF(O43=0,0,O43/30)</f>
        <v>0</v>
      </c>
      <c r="R43" s="83">
        <f t="shared" ref="R43:R61" si="17">IFERROR(IF(P43=0,0,P43/Q43),0)</f>
        <v>0</v>
      </c>
      <c r="T43">
        <f t="shared" ref="T43:T61" si="18">IF(C43&gt;0,1,0)</f>
        <v>0</v>
      </c>
      <c r="U43">
        <f t="shared" ref="U43:U61" si="19">IF(E43&gt;0,1,0)</f>
        <v>0</v>
      </c>
      <c r="V43">
        <f t="shared" ref="V43:V61" si="20">IF(G43&gt;0,1,0)</f>
        <v>0</v>
      </c>
      <c r="W43">
        <f t="shared" ref="W43:W61" si="21">IF(I43&gt;0,1,0)</f>
        <v>0</v>
      </c>
      <c r="X43">
        <f t="shared" ref="X43:X61" si="22">IF(K43&gt;0,1,0)</f>
        <v>0</v>
      </c>
      <c r="Y43">
        <f t="shared" ref="Y43:Y61" si="23">IF(M43&gt;0,1,0)</f>
        <v>0</v>
      </c>
      <c r="Z43">
        <f t="shared" ref="Z43:Z61" si="24">SUM(T43:Y43)</f>
        <v>0</v>
      </c>
    </row>
    <row r="44" spans="1:26" ht="21" customHeight="1" x14ac:dyDescent="0.25">
      <c r="A44" s="82">
        <v>23</v>
      </c>
      <c r="B44" s="80" t="str">
        <f>IF('Proje Bilgileri'!B35&lt;&gt;"",'Proje Bilgileri'!B35,"")</f>
        <v/>
      </c>
      <c r="C44" s="44">
        <f>IF('G011A (1.AY)'!C45&lt;&gt;"",'G011A (1.AY)'!C45,0)</f>
        <v>0</v>
      </c>
      <c r="D44" s="81">
        <f>IF('G011A (1.AY)'!K45&lt;&gt;"",'G011A (1.AY)'!K45,0)</f>
        <v>0</v>
      </c>
      <c r="E44" s="44">
        <f>IF('G011A (2.AY)'!C45&lt;&gt;"",'G011A (2.AY)'!C45,0)</f>
        <v>0</v>
      </c>
      <c r="F44" s="81">
        <f>IF('G011A (2.AY)'!K45&lt;&gt;"",'G011A (2.AY)'!K45,0)</f>
        <v>0</v>
      </c>
      <c r="G44" s="44">
        <f>IF('G011A (3.AY)'!C45&lt;&gt;"",'G011A (3.AY)'!C45,0)</f>
        <v>0</v>
      </c>
      <c r="H44" s="81">
        <f>IF('G011A (3.AY)'!K45&lt;&gt;"",'G011A (3.AY)'!K45,0)</f>
        <v>0</v>
      </c>
      <c r="I44" s="44">
        <f>IF('G011A (4.AY)'!C45&lt;&gt;"",'G011A (4.AY)'!C45,0)</f>
        <v>0</v>
      </c>
      <c r="J44" s="81">
        <f>IF('G011A (4.AY)'!K45&lt;&gt;"",'G011A (4.AY)'!K45,0)</f>
        <v>0</v>
      </c>
      <c r="K44" s="44">
        <f>IF('G011A (5.AY)'!C45&lt;&gt;"",'G011A (5.AY)'!C45,0)</f>
        <v>0</v>
      </c>
      <c r="L44" s="81">
        <f>IF('G011A (5.AY)'!K45&lt;&gt;"",'G011A (5.AY)'!K45,0)</f>
        <v>0</v>
      </c>
      <c r="M44" s="44">
        <f>IF('G011A (6.AY)'!C45&lt;&gt;"",'G011A (6.AY)'!C45,0)</f>
        <v>0</v>
      </c>
      <c r="N44" s="81">
        <f>IF('G011A (6.AY)'!K45&lt;&gt;"",'G011A (6.AY)'!K45,0)</f>
        <v>0</v>
      </c>
      <c r="O44" s="44">
        <f t="shared" si="14"/>
        <v>0</v>
      </c>
      <c r="P44" s="81">
        <f t="shared" si="15"/>
        <v>0</v>
      </c>
      <c r="Q44" s="81">
        <f t="shared" si="16"/>
        <v>0</v>
      </c>
      <c r="R44" s="83">
        <f t="shared" si="17"/>
        <v>0</v>
      </c>
      <c r="T44">
        <f t="shared" si="18"/>
        <v>0</v>
      </c>
      <c r="U44">
        <f t="shared" si="19"/>
        <v>0</v>
      </c>
      <c r="V44">
        <f t="shared" si="20"/>
        <v>0</v>
      </c>
      <c r="W44">
        <f t="shared" si="21"/>
        <v>0</v>
      </c>
      <c r="X44">
        <f t="shared" si="22"/>
        <v>0</v>
      </c>
      <c r="Y44">
        <f t="shared" si="23"/>
        <v>0</v>
      </c>
      <c r="Z44">
        <f t="shared" si="24"/>
        <v>0</v>
      </c>
    </row>
    <row r="45" spans="1:26" ht="21" customHeight="1" x14ac:dyDescent="0.25">
      <c r="A45" s="82">
        <v>24</v>
      </c>
      <c r="B45" s="80" t="str">
        <f>IF('Proje Bilgileri'!B36&lt;&gt;"",'Proje Bilgileri'!B36,"")</f>
        <v/>
      </c>
      <c r="C45" s="44">
        <f>IF('G011A (1.AY)'!C46&lt;&gt;"",'G011A (1.AY)'!C46,0)</f>
        <v>0</v>
      </c>
      <c r="D45" s="81">
        <f>IF('G011A (1.AY)'!K46&lt;&gt;"",'G011A (1.AY)'!K46,0)</f>
        <v>0</v>
      </c>
      <c r="E45" s="44">
        <f>IF('G011A (2.AY)'!C46&lt;&gt;"",'G011A (2.AY)'!C46,0)</f>
        <v>0</v>
      </c>
      <c r="F45" s="81">
        <f>IF('G011A (2.AY)'!K46&lt;&gt;"",'G011A (2.AY)'!K46,0)</f>
        <v>0</v>
      </c>
      <c r="G45" s="44">
        <f>IF('G011A (3.AY)'!C46&lt;&gt;"",'G011A (3.AY)'!C46,0)</f>
        <v>0</v>
      </c>
      <c r="H45" s="81">
        <f>IF('G011A (3.AY)'!K46&lt;&gt;"",'G011A (3.AY)'!K46,0)</f>
        <v>0</v>
      </c>
      <c r="I45" s="44">
        <f>IF('G011A (4.AY)'!C46&lt;&gt;"",'G011A (4.AY)'!C46,0)</f>
        <v>0</v>
      </c>
      <c r="J45" s="81">
        <f>IF('G011A (4.AY)'!K46&lt;&gt;"",'G011A (4.AY)'!K46,0)</f>
        <v>0</v>
      </c>
      <c r="K45" s="44">
        <f>IF('G011A (5.AY)'!C46&lt;&gt;"",'G011A (5.AY)'!C46,0)</f>
        <v>0</v>
      </c>
      <c r="L45" s="81">
        <f>IF('G011A (5.AY)'!K46&lt;&gt;"",'G011A (5.AY)'!K46,0)</f>
        <v>0</v>
      </c>
      <c r="M45" s="44">
        <f>IF('G011A (6.AY)'!C46&lt;&gt;"",'G011A (6.AY)'!C46,0)</f>
        <v>0</v>
      </c>
      <c r="N45" s="81">
        <f>IF('G011A (6.AY)'!K46&lt;&gt;"",'G011A (6.AY)'!K46,0)</f>
        <v>0</v>
      </c>
      <c r="O45" s="44">
        <f t="shared" si="14"/>
        <v>0</v>
      </c>
      <c r="P45" s="81">
        <f t="shared" si="15"/>
        <v>0</v>
      </c>
      <c r="Q45" s="81">
        <f t="shared" si="16"/>
        <v>0</v>
      </c>
      <c r="R45" s="83">
        <f t="shared" si="17"/>
        <v>0</v>
      </c>
      <c r="T45">
        <f t="shared" si="18"/>
        <v>0</v>
      </c>
      <c r="U45">
        <f t="shared" si="19"/>
        <v>0</v>
      </c>
      <c r="V45">
        <f t="shared" si="20"/>
        <v>0</v>
      </c>
      <c r="W45">
        <f t="shared" si="21"/>
        <v>0</v>
      </c>
      <c r="X45">
        <f t="shared" si="22"/>
        <v>0</v>
      </c>
      <c r="Y45">
        <f t="shared" si="23"/>
        <v>0</v>
      </c>
      <c r="Z45">
        <f t="shared" si="24"/>
        <v>0</v>
      </c>
    </row>
    <row r="46" spans="1:26" ht="21" customHeight="1" x14ac:dyDescent="0.25">
      <c r="A46" s="82">
        <v>25</v>
      </c>
      <c r="B46" s="80" t="str">
        <f>IF('Proje Bilgileri'!B37&lt;&gt;"",'Proje Bilgileri'!B37,"")</f>
        <v/>
      </c>
      <c r="C46" s="44">
        <f>IF('G011A (1.AY)'!C47&lt;&gt;"",'G011A (1.AY)'!C47,0)</f>
        <v>0</v>
      </c>
      <c r="D46" s="81">
        <f>IF('G011A (1.AY)'!K47&lt;&gt;"",'G011A (1.AY)'!K47,0)</f>
        <v>0</v>
      </c>
      <c r="E46" s="44">
        <f>IF('G011A (2.AY)'!C47&lt;&gt;"",'G011A (2.AY)'!C47,0)</f>
        <v>0</v>
      </c>
      <c r="F46" s="81">
        <f>IF('G011A (2.AY)'!K47&lt;&gt;"",'G011A (2.AY)'!K47,0)</f>
        <v>0</v>
      </c>
      <c r="G46" s="44">
        <f>IF('G011A (3.AY)'!C47&lt;&gt;"",'G011A (3.AY)'!C47,0)</f>
        <v>0</v>
      </c>
      <c r="H46" s="81">
        <f>IF('G011A (3.AY)'!K47&lt;&gt;"",'G011A (3.AY)'!K47,0)</f>
        <v>0</v>
      </c>
      <c r="I46" s="44">
        <f>IF('G011A (4.AY)'!C47&lt;&gt;"",'G011A (4.AY)'!C47,0)</f>
        <v>0</v>
      </c>
      <c r="J46" s="81">
        <f>IF('G011A (4.AY)'!K47&lt;&gt;"",'G011A (4.AY)'!K47,0)</f>
        <v>0</v>
      </c>
      <c r="K46" s="44">
        <f>IF('G011A (5.AY)'!C47&lt;&gt;"",'G011A (5.AY)'!C47,0)</f>
        <v>0</v>
      </c>
      <c r="L46" s="81">
        <f>IF('G011A (5.AY)'!K47&lt;&gt;"",'G011A (5.AY)'!K47,0)</f>
        <v>0</v>
      </c>
      <c r="M46" s="44">
        <f>IF('G011A (6.AY)'!C47&lt;&gt;"",'G011A (6.AY)'!C47,0)</f>
        <v>0</v>
      </c>
      <c r="N46" s="81">
        <f>IF('G011A (6.AY)'!K47&lt;&gt;"",'G011A (6.AY)'!K47,0)</f>
        <v>0</v>
      </c>
      <c r="O46" s="44">
        <f t="shared" si="14"/>
        <v>0</v>
      </c>
      <c r="P46" s="81">
        <f t="shared" si="15"/>
        <v>0</v>
      </c>
      <c r="Q46" s="81">
        <f t="shared" si="16"/>
        <v>0</v>
      </c>
      <c r="R46" s="83">
        <f t="shared" si="17"/>
        <v>0</v>
      </c>
      <c r="T46">
        <f t="shared" si="18"/>
        <v>0</v>
      </c>
      <c r="U46">
        <f t="shared" si="19"/>
        <v>0</v>
      </c>
      <c r="V46">
        <f t="shared" si="20"/>
        <v>0</v>
      </c>
      <c r="W46">
        <f t="shared" si="21"/>
        <v>0</v>
      </c>
      <c r="X46">
        <f t="shared" si="22"/>
        <v>0</v>
      </c>
      <c r="Y46">
        <f t="shared" si="23"/>
        <v>0</v>
      </c>
      <c r="Z46">
        <f t="shared" si="24"/>
        <v>0</v>
      </c>
    </row>
    <row r="47" spans="1:26" ht="21" customHeight="1" x14ac:dyDescent="0.25">
      <c r="A47" s="82">
        <v>26</v>
      </c>
      <c r="B47" s="80" t="str">
        <f>IF('Proje Bilgileri'!B38&lt;&gt;"",'Proje Bilgileri'!B38,"")</f>
        <v/>
      </c>
      <c r="C47" s="44">
        <f>IF('G011A (1.AY)'!C48&lt;&gt;"",'G011A (1.AY)'!C48,0)</f>
        <v>0</v>
      </c>
      <c r="D47" s="81">
        <f>IF('G011A (1.AY)'!K48&lt;&gt;"",'G011A (1.AY)'!K48,0)</f>
        <v>0</v>
      </c>
      <c r="E47" s="44">
        <f>IF('G011A (2.AY)'!C48&lt;&gt;"",'G011A (2.AY)'!C48,0)</f>
        <v>0</v>
      </c>
      <c r="F47" s="81">
        <f>IF('G011A (2.AY)'!K48&lt;&gt;"",'G011A (2.AY)'!K48,0)</f>
        <v>0</v>
      </c>
      <c r="G47" s="44">
        <f>IF('G011A (3.AY)'!C48&lt;&gt;"",'G011A (3.AY)'!C48,0)</f>
        <v>0</v>
      </c>
      <c r="H47" s="81">
        <f>IF('G011A (3.AY)'!K48&lt;&gt;"",'G011A (3.AY)'!K48,0)</f>
        <v>0</v>
      </c>
      <c r="I47" s="44">
        <f>IF('G011A (4.AY)'!C48&lt;&gt;"",'G011A (4.AY)'!C48,0)</f>
        <v>0</v>
      </c>
      <c r="J47" s="81">
        <f>IF('G011A (4.AY)'!K48&lt;&gt;"",'G011A (4.AY)'!K48,0)</f>
        <v>0</v>
      </c>
      <c r="K47" s="44">
        <f>IF('G011A (5.AY)'!C48&lt;&gt;"",'G011A (5.AY)'!C48,0)</f>
        <v>0</v>
      </c>
      <c r="L47" s="81">
        <f>IF('G011A (5.AY)'!K48&lt;&gt;"",'G011A (5.AY)'!K48,0)</f>
        <v>0</v>
      </c>
      <c r="M47" s="44">
        <f>IF('G011A (6.AY)'!C48&lt;&gt;"",'G011A (6.AY)'!C48,0)</f>
        <v>0</v>
      </c>
      <c r="N47" s="81">
        <f>IF('G011A (6.AY)'!K48&lt;&gt;"",'G011A (6.AY)'!K48,0)</f>
        <v>0</v>
      </c>
      <c r="O47" s="44">
        <f t="shared" si="14"/>
        <v>0</v>
      </c>
      <c r="P47" s="81">
        <f t="shared" si="15"/>
        <v>0</v>
      </c>
      <c r="Q47" s="81">
        <f t="shared" si="16"/>
        <v>0</v>
      </c>
      <c r="R47" s="83">
        <f t="shared" si="17"/>
        <v>0</v>
      </c>
      <c r="T47">
        <f t="shared" si="18"/>
        <v>0</v>
      </c>
      <c r="U47">
        <f t="shared" si="19"/>
        <v>0</v>
      </c>
      <c r="V47">
        <f t="shared" si="20"/>
        <v>0</v>
      </c>
      <c r="W47">
        <f t="shared" si="21"/>
        <v>0</v>
      </c>
      <c r="X47">
        <f t="shared" si="22"/>
        <v>0</v>
      </c>
      <c r="Y47">
        <f t="shared" si="23"/>
        <v>0</v>
      </c>
      <c r="Z47">
        <f t="shared" si="24"/>
        <v>0</v>
      </c>
    </row>
    <row r="48" spans="1:26" ht="21" customHeight="1" x14ac:dyDescent="0.25">
      <c r="A48" s="82">
        <v>27</v>
      </c>
      <c r="B48" s="80" t="str">
        <f>IF('Proje Bilgileri'!B39&lt;&gt;"",'Proje Bilgileri'!B39,"")</f>
        <v/>
      </c>
      <c r="C48" s="44">
        <f>IF('G011A (1.AY)'!C49&lt;&gt;"",'G011A (1.AY)'!C49,0)</f>
        <v>0</v>
      </c>
      <c r="D48" s="81">
        <f>IF('G011A (1.AY)'!K49&lt;&gt;"",'G011A (1.AY)'!K49,0)</f>
        <v>0</v>
      </c>
      <c r="E48" s="44">
        <f>IF('G011A (2.AY)'!C49&lt;&gt;"",'G011A (2.AY)'!C49,0)</f>
        <v>0</v>
      </c>
      <c r="F48" s="81">
        <f>IF('G011A (2.AY)'!K49&lt;&gt;"",'G011A (2.AY)'!K49,0)</f>
        <v>0</v>
      </c>
      <c r="G48" s="44">
        <f>IF('G011A (3.AY)'!C49&lt;&gt;"",'G011A (3.AY)'!C49,0)</f>
        <v>0</v>
      </c>
      <c r="H48" s="81">
        <f>IF('G011A (3.AY)'!K49&lt;&gt;"",'G011A (3.AY)'!K49,0)</f>
        <v>0</v>
      </c>
      <c r="I48" s="44">
        <f>IF('G011A (4.AY)'!C49&lt;&gt;"",'G011A (4.AY)'!C49,0)</f>
        <v>0</v>
      </c>
      <c r="J48" s="81">
        <f>IF('G011A (4.AY)'!K49&lt;&gt;"",'G011A (4.AY)'!K49,0)</f>
        <v>0</v>
      </c>
      <c r="K48" s="44">
        <f>IF('G011A (5.AY)'!C49&lt;&gt;"",'G011A (5.AY)'!C49,0)</f>
        <v>0</v>
      </c>
      <c r="L48" s="81">
        <f>IF('G011A (5.AY)'!K49&lt;&gt;"",'G011A (5.AY)'!K49,0)</f>
        <v>0</v>
      </c>
      <c r="M48" s="44">
        <f>IF('G011A (6.AY)'!C49&lt;&gt;"",'G011A (6.AY)'!C49,0)</f>
        <v>0</v>
      </c>
      <c r="N48" s="81">
        <f>IF('G011A (6.AY)'!K49&lt;&gt;"",'G011A (6.AY)'!K49,0)</f>
        <v>0</v>
      </c>
      <c r="O48" s="44">
        <f t="shared" si="14"/>
        <v>0</v>
      </c>
      <c r="P48" s="81">
        <f t="shared" si="15"/>
        <v>0</v>
      </c>
      <c r="Q48" s="81">
        <f t="shared" si="16"/>
        <v>0</v>
      </c>
      <c r="R48" s="83">
        <f t="shared" si="17"/>
        <v>0</v>
      </c>
      <c r="T48">
        <f t="shared" si="18"/>
        <v>0</v>
      </c>
      <c r="U48">
        <f t="shared" si="19"/>
        <v>0</v>
      </c>
      <c r="V48">
        <f t="shared" si="20"/>
        <v>0</v>
      </c>
      <c r="W48">
        <f t="shared" si="21"/>
        <v>0</v>
      </c>
      <c r="X48">
        <f t="shared" si="22"/>
        <v>0</v>
      </c>
      <c r="Y48">
        <f t="shared" si="23"/>
        <v>0</v>
      </c>
      <c r="Z48">
        <f t="shared" si="24"/>
        <v>0</v>
      </c>
    </row>
    <row r="49" spans="1:26" ht="21" customHeight="1" x14ac:dyDescent="0.25">
      <c r="A49" s="82">
        <v>28</v>
      </c>
      <c r="B49" s="80" t="str">
        <f>IF('Proje Bilgileri'!B40&lt;&gt;"",'Proje Bilgileri'!B40,"")</f>
        <v/>
      </c>
      <c r="C49" s="44">
        <f>IF('G011A (1.AY)'!C50&lt;&gt;"",'G011A (1.AY)'!C50,0)</f>
        <v>0</v>
      </c>
      <c r="D49" s="81">
        <f>IF('G011A (1.AY)'!K50&lt;&gt;"",'G011A (1.AY)'!K50,0)</f>
        <v>0</v>
      </c>
      <c r="E49" s="44">
        <f>IF('G011A (2.AY)'!C50&lt;&gt;"",'G011A (2.AY)'!C50,0)</f>
        <v>0</v>
      </c>
      <c r="F49" s="81">
        <f>IF('G011A (2.AY)'!K50&lt;&gt;"",'G011A (2.AY)'!K50,0)</f>
        <v>0</v>
      </c>
      <c r="G49" s="44">
        <f>IF('G011A (3.AY)'!C50&lt;&gt;"",'G011A (3.AY)'!C50,0)</f>
        <v>0</v>
      </c>
      <c r="H49" s="81">
        <f>IF('G011A (3.AY)'!K50&lt;&gt;"",'G011A (3.AY)'!K50,0)</f>
        <v>0</v>
      </c>
      <c r="I49" s="44">
        <f>IF('G011A (4.AY)'!C50&lt;&gt;"",'G011A (4.AY)'!C50,0)</f>
        <v>0</v>
      </c>
      <c r="J49" s="81">
        <f>IF('G011A (4.AY)'!K50&lt;&gt;"",'G011A (4.AY)'!K50,0)</f>
        <v>0</v>
      </c>
      <c r="K49" s="44">
        <f>IF('G011A (5.AY)'!C50&lt;&gt;"",'G011A (5.AY)'!C50,0)</f>
        <v>0</v>
      </c>
      <c r="L49" s="81">
        <f>IF('G011A (5.AY)'!K50&lt;&gt;"",'G011A (5.AY)'!K50,0)</f>
        <v>0</v>
      </c>
      <c r="M49" s="44">
        <f>IF('G011A (6.AY)'!C50&lt;&gt;"",'G011A (6.AY)'!C50,0)</f>
        <v>0</v>
      </c>
      <c r="N49" s="81">
        <f>IF('G011A (6.AY)'!K50&lt;&gt;"",'G011A (6.AY)'!K50,0)</f>
        <v>0</v>
      </c>
      <c r="O49" s="44">
        <f t="shared" si="14"/>
        <v>0</v>
      </c>
      <c r="P49" s="81">
        <f t="shared" si="15"/>
        <v>0</v>
      </c>
      <c r="Q49" s="81">
        <f t="shared" si="16"/>
        <v>0</v>
      </c>
      <c r="R49" s="83">
        <f t="shared" si="17"/>
        <v>0</v>
      </c>
      <c r="T49">
        <f t="shared" si="18"/>
        <v>0</v>
      </c>
      <c r="U49">
        <f t="shared" si="19"/>
        <v>0</v>
      </c>
      <c r="V49">
        <f t="shared" si="20"/>
        <v>0</v>
      </c>
      <c r="W49">
        <f t="shared" si="21"/>
        <v>0</v>
      </c>
      <c r="X49">
        <f t="shared" si="22"/>
        <v>0</v>
      </c>
      <c r="Y49">
        <f t="shared" si="23"/>
        <v>0</v>
      </c>
      <c r="Z49">
        <f t="shared" si="24"/>
        <v>0</v>
      </c>
    </row>
    <row r="50" spans="1:26" ht="21" customHeight="1" x14ac:dyDescent="0.25">
      <c r="A50" s="82">
        <v>29</v>
      </c>
      <c r="B50" s="80" t="str">
        <f>IF('Proje Bilgileri'!B41&lt;&gt;"",'Proje Bilgileri'!B41,"")</f>
        <v/>
      </c>
      <c r="C50" s="44">
        <f>IF('G011A (1.AY)'!C51&lt;&gt;"",'G011A (1.AY)'!C51,0)</f>
        <v>0</v>
      </c>
      <c r="D50" s="81">
        <f>IF('G011A (1.AY)'!K51&lt;&gt;"",'G011A (1.AY)'!K51,0)</f>
        <v>0</v>
      </c>
      <c r="E50" s="44">
        <f>IF('G011A (2.AY)'!C51&lt;&gt;"",'G011A (2.AY)'!C51,0)</f>
        <v>0</v>
      </c>
      <c r="F50" s="81">
        <f>IF('G011A (2.AY)'!K51&lt;&gt;"",'G011A (2.AY)'!K51,0)</f>
        <v>0</v>
      </c>
      <c r="G50" s="44">
        <f>IF('G011A (3.AY)'!C51&lt;&gt;"",'G011A (3.AY)'!C51,0)</f>
        <v>0</v>
      </c>
      <c r="H50" s="81">
        <f>IF('G011A (3.AY)'!K51&lt;&gt;"",'G011A (3.AY)'!K51,0)</f>
        <v>0</v>
      </c>
      <c r="I50" s="44">
        <f>IF('G011A (4.AY)'!C51&lt;&gt;"",'G011A (4.AY)'!C51,0)</f>
        <v>0</v>
      </c>
      <c r="J50" s="81">
        <f>IF('G011A (4.AY)'!K51&lt;&gt;"",'G011A (4.AY)'!K51,0)</f>
        <v>0</v>
      </c>
      <c r="K50" s="44">
        <f>IF('G011A (5.AY)'!C51&lt;&gt;"",'G011A (5.AY)'!C51,0)</f>
        <v>0</v>
      </c>
      <c r="L50" s="81">
        <f>IF('G011A (5.AY)'!K51&lt;&gt;"",'G011A (5.AY)'!K51,0)</f>
        <v>0</v>
      </c>
      <c r="M50" s="44">
        <f>IF('G011A (6.AY)'!C51&lt;&gt;"",'G011A (6.AY)'!C51,0)</f>
        <v>0</v>
      </c>
      <c r="N50" s="81">
        <f>IF('G011A (6.AY)'!K51&lt;&gt;"",'G011A (6.AY)'!K51,0)</f>
        <v>0</v>
      </c>
      <c r="O50" s="44">
        <f t="shared" si="14"/>
        <v>0</v>
      </c>
      <c r="P50" s="81">
        <f t="shared" si="15"/>
        <v>0</v>
      </c>
      <c r="Q50" s="81">
        <f t="shared" si="16"/>
        <v>0</v>
      </c>
      <c r="R50" s="83">
        <f t="shared" si="17"/>
        <v>0</v>
      </c>
      <c r="T50">
        <f t="shared" si="18"/>
        <v>0</v>
      </c>
      <c r="U50">
        <f t="shared" si="19"/>
        <v>0</v>
      </c>
      <c r="V50">
        <f t="shared" si="20"/>
        <v>0</v>
      </c>
      <c r="W50">
        <f t="shared" si="21"/>
        <v>0</v>
      </c>
      <c r="X50">
        <f t="shared" si="22"/>
        <v>0</v>
      </c>
      <c r="Y50">
        <f t="shared" si="23"/>
        <v>0</v>
      </c>
      <c r="Z50">
        <f t="shared" si="24"/>
        <v>0</v>
      </c>
    </row>
    <row r="51" spans="1:26" ht="21" customHeight="1" x14ac:dyDescent="0.25">
      <c r="A51" s="82">
        <v>30</v>
      </c>
      <c r="B51" s="80" t="str">
        <f>IF('Proje Bilgileri'!B42&lt;&gt;"",'Proje Bilgileri'!B42,"")</f>
        <v/>
      </c>
      <c r="C51" s="44">
        <f>IF('G011A (1.AY)'!C52&lt;&gt;"",'G011A (1.AY)'!C52,0)</f>
        <v>0</v>
      </c>
      <c r="D51" s="81">
        <f>IF('G011A (1.AY)'!K52&lt;&gt;"",'G011A (1.AY)'!K52,0)</f>
        <v>0</v>
      </c>
      <c r="E51" s="44">
        <f>IF('G011A (2.AY)'!C52&lt;&gt;"",'G011A (2.AY)'!C52,0)</f>
        <v>0</v>
      </c>
      <c r="F51" s="81">
        <f>IF('G011A (2.AY)'!K52&lt;&gt;"",'G011A (2.AY)'!K52,0)</f>
        <v>0</v>
      </c>
      <c r="G51" s="44">
        <f>IF('G011A (3.AY)'!C52&lt;&gt;"",'G011A (3.AY)'!C52,0)</f>
        <v>0</v>
      </c>
      <c r="H51" s="81">
        <f>IF('G011A (3.AY)'!K52&lt;&gt;"",'G011A (3.AY)'!K52,0)</f>
        <v>0</v>
      </c>
      <c r="I51" s="44">
        <f>IF('G011A (4.AY)'!C52&lt;&gt;"",'G011A (4.AY)'!C52,0)</f>
        <v>0</v>
      </c>
      <c r="J51" s="81">
        <f>IF('G011A (4.AY)'!K52&lt;&gt;"",'G011A (4.AY)'!K52,0)</f>
        <v>0</v>
      </c>
      <c r="K51" s="44">
        <f>IF('G011A (5.AY)'!C52&lt;&gt;"",'G011A (5.AY)'!C52,0)</f>
        <v>0</v>
      </c>
      <c r="L51" s="81">
        <f>IF('G011A (5.AY)'!K52&lt;&gt;"",'G011A (5.AY)'!K52,0)</f>
        <v>0</v>
      </c>
      <c r="M51" s="44">
        <f>IF('G011A (6.AY)'!C52&lt;&gt;"",'G011A (6.AY)'!C52,0)</f>
        <v>0</v>
      </c>
      <c r="N51" s="81">
        <f>IF('G011A (6.AY)'!K52&lt;&gt;"",'G011A (6.AY)'!K52,0)</f>
        <v>0</v>
      </c>
      <c r="O51" s="44">
        <f t="shared" si="14"/>
        <v>0</v>
      </c>
      <c r="P51" s="81">
        <f t="shared" si="15"/>
        <v>0</v>
      </c>
      <c r="Q51" s="81">
        <f t="shared" si="16"/>
        <v>0</v>
      </c>
      <c r="R51" s="83">
        <f t="shared" si="17"/>
        <v>0</v>
      </c>
      <c r="T51">
        <f t="shared" si="18"/>
        <v>0</v>
      </c>
      <c r="U51">
        <f t="shared" si="19"/>
        <v>0</v>
      </c>
      <c r="V51">
        <f t="shared" si="20"/>
        <v>0</v>
      </c>
      <c r="W51">
        <f t="shared" si="21"/>
        <v>0</v>
      </c>
      <c r="X51">
        <f t="shared" si="22"/>
        <v>0</v>
      </c>
      <c r="Y51">
        <f t="shared" si="23"/>
        <v>0</v>
      </c>
      <c r="Z51">
        <f t="shared" si="24"/>
        <v>0</v>
      </c>
    </row>
    <row r="52" spans="1:26" ht="21" customHeight="1" x14ac:dyDescent="0.25">
      <c r="A52" s="82">
        <v>31</v>
      </c>
      <c r="B52" s="80" t="str">
        <f>IF('Proje Bilgileri'!B43&lt;&gt;"",'Proje Bilgileri'!B43,"")</f>
        <v/>
      </c>
      <c r="C52" s="44">
        <f>IF('G011A (1.AY)'!C53&lt;&gt;"",'G011A (1.AY)'!C53,0)</f>
        <v>0</v>
      </c>
      <c r="D52" s="81">
        <f>IF('G011A (1.AY)'!K53&lt;&gt;"",'G011A (1.AY)'!K53,0)</f>
        <v>0</v>
      </c>
      <c r="E52" s="44">
        <f>IF('G011A (2.AY)'!C53&lt;&gt;"",'G011A (2.AY)'!C53,0)</f>
        <v>0</v>
      </c>
      <c r="F52" s="81">
        <f>IF('G011A (2.AY)'!K53&lt;&gt;"",'G011A (2.AY)'!K53,0)</f>
        <v>0</v>
      </c>
      <c r="G52" s="44">
        <f>IF('G011A (3.AY)'!C53&lt;&gt;"",'G011A (3.AY)'!C53,0)</f>
        <v>0</v>
      </c>
      <c r="H52" s="81">
        <f>IF('G011A (3.AY)'!K53&lt;&gt;"",'G011A (3.AY)'!K53,0)</f>
        <v>0</v>
      </c>
      <c r="I52" s="44">
        <f>IF('G011A (4.AY)'!C53&lt;&gt;"",'G011A (4.AY)'!C53,0)</f>
        <v>0</v>
      </c>
      <c r="J52" s="81">
        <f>IF('G011A (4.AY)'!K53&lt;&gt;"",'G011A (4.AY)'!K53,0)</f>
        <v>0</v>
      </c>
      <c r="K52" s="44">
        <f>IF('G011A (5.AY)'!C53&lt;&gt;"",'G011A (5.AY)'!C53,0)</f>
        <v>0</v>
      </c>
      <c r="L52" s="81">
        <f>IF('G011A (5.AY)'!K53&lt;&gt;"",'G011A (5.AY)'!K53,0)</f>
        <v>0</v>
      </c>
      <c r="M52" s="44">
        <f>IF('G011A (6.AY)'!C53&lt;&gt;"",'G011A (6.AY)'!C53,0)</f>
        <v>0</v>
      </c>
      <c r="N52" s="81">
        <f>IF('G011A (6.AY)'!K53&lt;&gt;"",'G011A (6.AY)'!K53,0)</f>
        <v>0</v>
      </c>
      <c r="O52" s="44">
        <f t="shared" si="14"/>
        <v>0</v>
      </c>
      <c r="P52" s="81">
        <f t="shared" si="15"/>
        <v>0</v>
      </c>
      <c r="Q52" s="81">
        <f t="shared" si="16"/>
        <v>0</v>
      </c>
      <c r="R52" s="83">
        <f t="shared" si="17"/>
        <v>0</v>
      </c>
      <c r="T52">
        <f t="shared" si="18"/>
        <v>0</v>
      </c>
      <c r="U52">
        <f t="shared" si="19"/>
        <v>0</v>
      </c>
      <c r="V52">
        <f t="shared" si="20"/>
        <v>0</v>
      </c>
      <c r="W52">
        <f t="shared" si="21"/>
        <v>0</v>
      </c>
      <c r="X52">
        <f t="shared" si="22"/>
        <v>0</v>
      </c>
      <c r="Y52">
        <f t="shared" si="23"/>
        <v>0</v>
      </c>
      <c r="Z52">
        <f t="shared" si="24"/>
        <v>0</v>
      </c>
    </row>
    <row r="53" spans="1:26" ht="21" customHeight="1" x14ac:dyDescent="0.25">
      <c r="A53" s="82">
        <v>32</v>
      </c>
      <c r="B53" s="80" t="str">
        <f>IF('Proje Bilgileri'!B44&lt;&gt;"",'Proje Bilgileri'!B44,"")</f>
        <v/>
      </c>
      <c r="C53" s="44">
        <f>IF('G011A (1.AY)'!C54&lt;&gt;"",'G011A (1.AY)'!C54,0)</f>
        <v>0</v>
      </c>
      <c r="D53" s="81">
        <f>IF('G011A (1.AY)'!K54&lt;&gt;"",'G011A (1.AY)'!K54,0)</f>
        <v>0</v>
      </c>
      <c r="E53" s="44">
        <f>IF('G011A (2.AY)'!C54&lt;&gt;"",'G011A (2.AY)'!C54,0)</f>
        <v>0</v>
      </c>
      <c r="F53" s="81">
        <f>IF('G011A (2.AY)'!K54&lt;&gt;"",'G011A (2.AY)'!K54,0)</f>
        <v>0</v>
      </c>
      <c r="G53" s="44">
        <f>IF('G011A (3.AY)'!C54&lt;&gt;"",'G011A (3.AY)'!C54,0)</f>
        <v>0</v>
      </c>
      <c r="H53" s="81">
        <f>IF('G011A (3.AY)'!K54&lt;&gt;"",'G011A (3.AY)'!K54,0)</f>
        <v>0</v>
      </c>
      <c r="I53" s="44">
        <f>IF('G011A (4.AY)'!C54&lt;&gt;"",'G011A (4.AY)'!C54,0)</f>
        <v>0</v>
      </c>
      <c r="J53" s="81">
        <f>IF('G011A (4.AY)'!K54&lt;&gt;"",'G011A (4.AY)'!K54,0)</f>
        <v>0</v>
      </c>
      <c r="K53" s="44">
        <f>IF('G011A (5.AY)'!C54&lt;&gt;"",'G011A (5.AY)'!C54,0)</f>
        <v>0</v>
      </c>
      <c r="L53" s="81">
        <f>IF('G011A (5.AY)'!K54&lt;&gt;"",'G011A (5.AY)'!K54,0)</f>
        <v>0</v>
      </c>
      <c r="M53" s="44">
        <f>IF('G011A (6.AY)'!C54&lt;&gt;"",'G011A (6.AY)'!C54,0)</f>
        <v>0</v>
      </c>
      <c r="N53" s="81">
        <f>IF('G011A (6.AY)'!K54&lt;&gt;"",'G011A (6.AY)'!K54,0)</f>
        <v>0</v>
      </c>
      <c r="O53" s="44">
        <f t="shared" si="14"/>
        <v>0</v>
      </c>
      <c r="P53" s="81">
        <f t="shared" si="15"/>
        <v>0</v>
      </c>
      <c r="Q53" s="81">
        <f t="shared" si="16"/>
        <v>0</v>
      </c>
      <c r="R53" s="83">
        <f t="shared" si="17"/>
        <v>0</v>
      </c>
      <c r="T53">
        <f t="shared" si="18"/>
        <v>0</v>
      </c>
      <c r="U53">
        <f t="shared" si="19"/>
        <v>0</v>
      </c>
      <c r="V53">
        <f t="shared" si="20"/>
        <v>0</v>
      </c>
      <c r="W53">
        <f t="shared" si="21"/>
        <v>0</v>
      </c>
      <c r="X53">
        <f t="shared" si="22"/>
        <v>0</v>
      </c>
      <c r="Y53">
        <f t="shared" si="23"/>
        <v>0</v>
      </c>
      <c r="Z53">
        <f t="shared" si="24"/>
        <v>0</v>
      </c>
    </row>
    <row r="54" spans="1:26" ht="21" customHeight="1" x14ac:dyDescent="0.25">
      <c r="A54" s="82">
        <v>33</v>
      </c>
      <c r="B54" s="80" t="str">
        <f>IF('Proje Bilgileri'!B45&lt;&gt;"",'Proje Bilgileri'!B45,"")</f>
        <v/>
      </c>
      <c r="C54" s="44">
        <f>IF('G011A (1.AY)'!C55&lt;&gt;"",'G011A (1.AY)'!C55,0)</f>
        <v>0</v>
      </c>
      <c r="D54" s="81">
        <f>IF('G011A (1.AY)'!K55&lt;&gt;"",'G011A (1.AY)'!K55,0)</f>
        <v>0</v>
      </c>
      <c r="E54" s="44">
        <f>IF('G011A (2.AY)'!C55&lt;&gt;"",'G011A (2.AY)'!C55,0)</f>
        <v>0</v>
      </c>
      <c r="F54" s="81">
        <f>IF('G011A (2.AY)'!K55&lt;&gt;"",'G011A (2.AY)'!K55,0)</f>
        <v>0</v>
      </c>
      <c r="G54" s="44">
        <f>IF('G011A (3.AY)'!C55&lt;&gt;"",'G011A (3.AY)'!C55,0)</f>
        <v>0</v>
      </c>
      <c r="H54" s="81">
        <f>IF('G011A (3.AY)'!K55&lt;&gt;"",'G011A (3.AY)'!K55,0)</f>
        <v>0</v>
      </c>
      <c r="I54" s="44">
        <f>IF('G011A (4.AY)'!C55&lt;&gt;"",'G011A (4.AY)'!C55,0)</f>
        <v>0</v>
      </c>
      <c r="J54" s="81">
        <f>IF('G011A (4.AY)'!K55&lt;&gt;"",'G011A (4.AY)'!K55,0)</f>
        <v>0</v>
      </c>
      <c r="K54" s="44">
        <f>IF('G011A (5.AY)'!C55&lt;&gt;"",'G011A (5.AY)'!C55,0)</f>
        <v>0</v>
      </c>
      <c r="L54" s="81">
        <f>IF('G011A (5.AY)'!K55&lt;&gt;"",'G011A (5.AY)'!K55,0)</f>
        <v>0</v>
      </c>
      <c r="M54" s="44">
        <f>IF('G011A (6.AY)'!C55&lt;&gt;"",'G011A (6.AY)'!C55,0)</f>
        <v>0</v>
      </c>
      <c r="N54" s="81">
        <f>IF('G011A (6.AY)'!K55&lt;&gt;"",'G011A (6.AY)'!K55,0)</f>
        <v>0</v>
      </c>
      <c r="O54" s="44">
        <f t="shared" si="14"/>
        <v>0</v>
      </c>
      <c r="P54" s="81">
        <f t="shared" si="15"/>
        <v>0</v>
      </c>
      <c r="Q54" s="81">
        <f t="shared" si="16"/>
        <v>0</v>
      </c>
      <c r="R54" s="83">
        <f t="shared" si="17"/>
        <v>0</v>
      </c>
      <c r="T54">
        <f t="shared" si="18"/>
        <v>0</v>
      </c>
      <c r="U54">
        <f t="shared" si="19"/>
        <v>0</v>
      </c>
      <c r="V54">
        <f t="shared" si="20"/>
        <v>0</v>
      </c>
      <c r="W54">
        <f t="shared" si="21"/>
        <v>0</v>
      </c>
      <c r="X54">
        <f t="shared" si="22"/>
        <v>0</v>
      </c>
      <c r="Y54">
        <f t="shared" si="23"/>
        <v>0</v>
      </c>
      <c r="Z54">
        <f t="shared" si="24"/>
        <v>0</v>
      </c>
    </row>
    <row r="55" spans="1:26" ht="21" customHeight="1" x14ac:dyDescent="0.25">
      <c r="A55" s="82">
        <v>34</v>
      </c>
      <c r="B55" s="80" t="str">
        <f>IF('Proje Bilgileri'!B46&lt;&gt;"",'Proje Bilgileri'!B46,"")</f>
        <v/>
      </c>
      <c r="C55" s="44">
        <f>IF('G011A (1.AY)'!C56&lt;&gt;"",'G011A (1.AY)'!C56,0)</f>
        <v>0</v>
      </c>
      <c r="D55" s="81">
        <f>IF('G011A (1.AY)'!K56&lt;&gt;"",'G011A (1.AY)'!K56,0)</f>
        <v>0</v>
      </c>
      <c r="E55" s="44">
        <f>IF('G011A (2.AY)'!C56&lt;&gt;"",'G011A (2.AY)'!C56,0)</f>
        <v>0</v>
      </c>
      <c r="F55" s="81">
        <f>IF('G011A (2.AY)'!K56&lt;&gt;"",'G011A (2.AY)'!K56,0)</f>
        <v>0</v>
      </c>
      <c r="G55" s="44">
        <f>IF('G011A (3.AY)'!C56&lt;&gt;"",'G011A (3.AY)'!C56,0)</f>
        <v>0</v>
      </c>
      <c r="H55" s="81">
        <f>IF('G011A (3.AY)'!K56&lt;&gt;"",'G011A (3.AY)'!K56,0)</f>
        <v>0</v>
      </c>
      <c r="I55" s="44">
        <f>IF('G011A (4.AY)'!C56&lt;&gt;"",'G011A (4.AY)'!C56,0)</f>
        <v>0</v>
      </c>
      <c r="J55" s="81">
        <f>IF('G011A (4.AY)'!K56&lt;&gt;"",'G011A (4.AY)'!K56,0)</f>
        <v>0</v>
      </c>
      <c r="K55" s="44">
        <f>IF('G011A (5.AY)'!C56&lt;&gt;"",'G011A (5.AY)'!C56,0)</f>
        <v>0</v>
      </c>
      <c r="L55" s="81">
        <f>IF('G011A (5.AY)'!K56&lt;&gt;"",'G011A (5.AY)'!K56,0)</f>
        <v>0</v>
      </c>
      <c r="M55" s="44">
        <f>IF('G011A (6.AY)'!C56&lt;&gt;"",'G011A (6.AY)'!C56,0)</f>
        <v>0</v>
      </c>
      <c r="N55" s="81">
        <f>IF('G011A (6.AY)'!K56&lt;&gt;"",'G011A (6.AY)'!K56,0)</f>
        <v>0</v>
      </c>
      <c r="O55" s="44">
        <f t="shared" si="14"/>
        <v>0</v>
      </c>
      <c r="P55" s="81">
        <f t="shared" si="15"/>
        <v>0</v>
      </c>
      <c r="Q55" s="81">
        <f t="shared" si="16"/>
        <v>0</v>
      </c>
      <c r="R55" s="83">
        <f t="shared" si="17"/>
        <v>0</v>
      </c>
      <c r="T55">
        <f t="shared" si="18"/>
        <v>0</v>
      </c>
      <c r="U55">
        <f t="shared" si="19"/>
        <v>0</v>
      </c>
      <c r="V55">
        <f t="shared" si="20"/>
        <v>0</v>
      </c>
      <c r="W55">
        <f t="shared" si="21"/>
        <v>0</v>
      </c>
      <c r="X55">
        <f t="shared" si="22"/>
        <v>0</v>
      </c>
      <c r="Y55">
        <f t="shared" si="23"/>
        <v>0</v>
      </c>
      <c r="Z55">
        <f t="shared" si="24"/>
        <v>0</v>
      </c>
    </row>
    <row r="56" spans="1:26" ht="21" customHeight="1" x14ac:dyDescent="0.25">
      <c r="A56" s="82">
        <v>35</v>
      </c>
      <c r="B56" s="80" t="str">
        <f>IF('Proje Bilgileri'!B47&lt;&gt;"",'Proje Bilgileri'!B47,"")</f>
        <v/>
      </c>
      <c r="C56" s="44">
        <f>IF('G011A (1.AY)'!C57&lt;&gt;"",'G011A (1.AY)'!C57,0)</f>
        <v>0</v>
      </c>
      <c r="D56" s="81">
        <f>IF('G011A (1.AY)'!K57&lt;&gt;"",'G011A (1.AY)'!K57,0)</f>
        <v>0</v>
      </c>
      <c r="E56" s="44">
        <f>IF('G011A (2.AY)'!C57&lt;&gt;"",'G011A (2.AY)'!C57,0)</f>
        <v>0</v>
      </c>
      <c r="F56" s="81">
        <f>IF('G011A (2.AY)'!K57&lt;&gt;"",'G011A (2.AY)'!K57,0)</f>
        <v>0</v>
      </c>
      <c r="G56" s="44">
        <f>IF('G011A (3.AY)'!C57&lt;&gt;"",'G011A (3.AY)'!C57,0)</f>
        <v>0</v>
      </c>
      <c r="H56" s="81">
        <f>IF('G011A (3.AY)'!K57&lt;&gt;"",'G011A (3.AY)'!K57,0)</f>
        <v>0</v>
      </c>
      <c r="I56" s="44">
        <f>IF('G011A (4.AY)'!C57&lt;&gt;"",'G011A (4.AY)'!C57,0)</f>
        <v>0</v>
      </c>
      <c r="J56" s="81">
        <f>IF('G011A (4.AY)'!K57&lt;&gt;"",'G011A (4.AY)'!K57,0)</f>
        <v>0</v>
      </c>
      <c r="K56" s="44">
        <f>IF('G011A (5.AY)'!C57&lt;&gt;"",'G011A (5.AY)'!C57,0)</f>
        <v>0</v>
      </c>
      <c r="L56" s="81">
        <f>IF('G011A (5.AY)'!K57&lt;&gt;"",'G011A (5.AY)'!K57,0)</f>
        <v>0</v>
      </c>
      <c r="M56" s="44">
        <f>IF('G011A (6.AY)'!C57&lt;&gt;"",'G011A (6.AY)'!C57,0)</f>
        <v>0</v>
      </c>
      <c r="N56" s="81">
        <f>IF('G011A (6.AY)'!K57&lt;&gt;"",'G011A (6.AY)'!K57,0)</f>
        <v>0</v>
      </c>
      <c r="O56" s="44">
        <f t="shared" si="14"/>
        <v>0</v>
      </c>
      <c r="P56" s="81">
        <f t="shared" si="15"/>
        <v>0</v>
      </c>
      <c r="Q56" s="81">
        <f t="shared" si="16"/>
        <v>0</v>
      </c>
      <c r="R56" s="83">
        <f t="shared" si="17"/>
        <v>0</v>
      </c>
      <c r="T56">
        <f t="shared" si="18"/>
        <v>0</v>
      </c>
      <c r="U56">
        <f t="shared" si="19"/>
        <v>0</v>
      </c>
      <c r="V56">
        <f t="shared" si="20"/>
        <v>0</v>
      </c>
      <c r="W56">
        <f t="shared" si="21"/>
        <v>0</v>
      </c>
      <c r="X56">
        <f t="shared" si="22"/>
        <v>0</v>
      </c>
      <c r="Y56">
        <f t="shared" si="23"/>
        <v>0</v>
      </c>
      <c r="Z56">
        <f t="shared" si="24"/>
        <v>0</v>
      </c>
    </row>
    <row r="57" spans="1:26" ht="21" customHeight="1" x14ac:dyDescent="0.25">
      <c r="A57" s="82">
        <v>36</v>
      </c>
      <c r="B57" s="80" t="str">
        <f>IF('Proje Bilgileri'!B48&lt;&gt;"",'Proje Bilgileri'!B48,"")</f>
        <v/>
      </c>
      <c r="C57" s="44">
        <f>IF('G011A (1.AY)'!C58&lt;&gt;"",'G011A (1.AY)'!C58,0)</f>
        <v>0</v>
      </c>
      <c r="D57" s="81">
        <f>IF('G011A (1.AY)'!K58&lt;&gt;"",'G011A (1.AY)'!K58,0)</f>
        <v>0</v>
      </c>
      <c r="E57" s="44">
        <f>IF('G011A (2.AY)'!C58&lt;&gt;"",'G011A (2.AY)'!C58,0)</f>
        <v>0</v>
      </c>
      <c r="F57" s="81">
        <f>IF('G011A (2.AY)'!K58&lt;&gt;"",'G011A (2.AY)'!K58,0)</f>
        <v>0</v>
      </c>
      <c r="G57" s="44">
        <f>IF('G011A (3.AY)'!C58&lt;&gt;"",'G011A (3.AY)'!C58,0)</f>
        <v>0</v>
      </c>
      <c r="H57" s="81">
        <f>IF('G011A (3.AY)'!K58&lt;&gt;"",'G011A (3.AY)'!K58,0)</f>
        <v>0</v>
      </c>
      <c r="I57" s="44">
        <f>IF('G011A (4.AY)'!C58&lt;&gt;"",'G011A (4.AY)'!C58,0)</f>
        <v>0</v>
      </c>
      <c r="J57" s="81">
        <f>IF('G011A (4.AY)'!K58&lt;&gt;"",'G011A (4.AY)'!K58,0)</f>
        <v>0</v>
      </c>
      <c r="K57" s="44">
        <f>IF('G011A (5.AY)'!C58&lt;&gt;"",'G011A (5.AY)'!C58,0)</f>
        <v>0</v>
      </c>
      <c r="L57" s="81">
        <f>IF('G011A (5.AY)'!K58&lt;&gt;"",'G011A (5.AY)'!K58,0)</f>
        <v>0</v>
      </c>
      <c r="M57" s="44">
        <f>IF('G011A (6.AY)'!C58&lt;&gt;"",'G011A (6.AY)'!C58,0)</f>
        <v>0</v>
      </c>
      <c r="N57" s="81">
        <f>IF('G011A (6.AY)'!K58&lt;&gt;"",'G011A (6.AY)'!K58,0)</f>
        <v>0</v>
      </c>
      <c r="O57" s="44">
        <f t="shared" si="14"/>
        <v>0</v>
      </c>
      <c r="P57" s="81">
        <f t="shared" si="15"/>
        <v>0</v>
      </c>
      <c r="Q57" s="81">
        <f t="shared" si="16"/>
        <v>0</v>
      </c>
      <c r="R57" s="83">
        <f t="shared" si="17"/>
        <v>0</v>
      </c>
      <c r="T57">
        <f t="shared" si="18"/>
        <v>0</v>
      </c>
      <c r="U57">
        <f t="shared" si="19"/>
        <v>0</v>
      </c>
      <c r="V57">
        <f t="shared" si="20"/>
        <v>0</v>
      </c>
      <c r="W57">
        <f t="shared" si="21"/>
        <v>0</v>
      </c>
      <c r="X57">
        <f t="shared" si="22"/>
        <v>0</v>
      </c>
      <c r="Y57">
        <f t="shared" si="23"/>
        <v>0</v>
      </c>
      <c r="Z57">
        <f t="shared" si="24"/>
        <v>0</v>
      </c>
    </row>
    <row r="58" spans="1:26" ht="21" customHeight="1" x14ac:dyDescent="0.25">
      <c r="A58" s="82">
        <v>37</v>
      </c>
      <c r="B58" s="80" t="str">
        <f>IF('Proje Bilgileri'!B49&lt;&gt;"",'Proje Bilgileri'!B49,"")</f>
        <v/>
      </c>
      <c r="C58" s="44">
        <f>IF('G011A (1.AY)'!C59&lt;&gt;"",'G011A (1.AY)'!C59,0)</f>
        <v>0</v>
      </c>
      <c r="D58" s="81">
        <f>IF('G011A (1.AY)'!K59&lt;&gt;"",'G011A (1.AY)'!K59,0)</f>
        <v>0</v>
      </c>
      <c r="E58" s="44">
        <f>IF('G011A (2.AY)'!C59&lt;&gt;"",'G011A (2.AY)'!C59,0)</f>
        <v>0</v>
      </c>
      <c r="F58" s="81">
        <f>IF('G011A (2.AY)'!K59&lt;&gt;"",'G011A (2.AY)'!K59,0)</f>
        <v>0</v>
      </c>
      <c r="G58" s="44">
        <f>IF('G011A (3.AY)'!C59&lt;&gt;"",'G011A (3.AY)'!C59,0)</f>
        <v>0</v>
      </c>
      <c r="H58" s="81">
        <f>IF('G011A (3.AY)'!K59&lt;&gt;"",'G011A (3.AY)'!K59,0)</f>
        <v>0</v>
      </c>
      <c r="I58" s="44">
        <f>IF('G011A (4.AY)'!C59&lt;&gt;"",'G011A (4.AY)'!C59,0)</f>
        <v>0</v>
      </c>
      <c r="J58" s="81">
        <f>IF('G011A (4.AY)'!K59&lt;&gt;"",'G011A (4.AY)'!K59,0)</f>
        <v>0</v>
      </c>
      <c r="K58" s="44">
        <f>IF('G011A (5.AY)'!C59&lt;&gt;"",'G011A (5.AY)'!C59,0)</f>
        <v>0</v>
      </c>
      <c r="L58" s="81">
        <f>IF('G011A (5.AY)'!K59&lt;&gt;"",'G011A (5.AY)'!K59,0)</f>
        <v>0</v>
      </c>
      <c r="M58" s="44">
        <f>IF('G011A (6.AY)'!C59&lt;&gt;"",'G011A (6.AY)'!C59,0)</f>
        <v>0</v>
      </c>
      <c r="N58" s="81">
        <f>IF('G011A (6.AY)'!K59&lt;&gt;"",'G011A (6.AY)'!K59,0)</f>
        <v>0</v>
      </c>
      <c r="O58" s="44">
        <f t="shared" si="14"/>
        <v>0</v>
      </c>
      <c r="P58" s="81">
        <f t="shared" si="15"/>
        <v>0</v>
      </c>
      <c r="Q58" s="81">
        <f t="shared" si="16"/>
        <v>0</v>
      </c>
      <c r="R58" s="83">
        <f t="shared" si="17"/>
        <v>0</v>
      </c>
      <c r="T58">
        <f t="shared" si="18"/>
        <v>0</v>
      </c>
      <c r="U58">
        <f t="shared" si="19"/>
        <v>0</v>
      </c>
      <c r="V58">
        <f t="shared" si="20"/>
        <v>0</v>
      </c>
      <c r="W58">
        <f t="shared" si="21"/>
        <v>0</v>
      </c>
      <c r="X58">
        <f t="shared" si="22"/>
        <v>0</v>
      </c>
      <c r="Y58">
        <f t="shared" si="23"/>
        <v>0</v>
      </c>
      <c r="Z58">
        <f t="shared" si="24"/>
        <v>0</v>
      </c>
    </row>
    <row r="59" spans="1:26" ht="21" customHeight="1" x14ac:dyDescent="0.25">
      <c r="A59" s="82">
        <v>38</v>
      </c>
      <c r="B59" s="80" t="str">
        <f>IF('Proje Bilgileri'!B50&lt;&gt;"",'Proje Bilgileri'!B50,"")</f>
        <v/>
      </c>
      <c r="C59" s="44">
        <f>IF('G011A (1.AY)'!C60&lt;&gt;"",'G011A (1.AY)'!C60,0)</f>
        <v>0</v>
      </c>
      <c r="D59" s="81">
        <f>IF('G011A (1.AY)'!K60&lt;&gt;"",'G011A (1.AY)'!K60,0)</f>
        <v>0</v>
      </c>
      <c r="E59" s="44">
        <f>IF('G011A (2.AY)'!C60&lt;&gt;"",'G011A (2.AY)'!C60,0)</f>
        <v>0</v>
      </c>
      <c r="F59" s="81">
        <f>IF('G011A (2.AY)'!K60&lt;&gt;"",'G011A (2.AY)'!K60,0)</f>
        <v>0</v>
      </c>
      <c r="G59" s="44">
        <f>IF('G011A (3.AY)'!C60&lt;&gt;"",'G011A (3.AY)'!C60,0)</f>
        <v>0</v>
      </c>
      <c r="H59" s="81">
        <f>IF('G011A (3.AY)'!K60&lt;&gt;"",'G011A (3.AY)'!K60,0)</f>
        <v>0</v>
      </c>
      <c r="I59" s="44">
        <f>IF('G011A (4.AY)'!C60&lt;&gt;"",'G011A (4.AY)'!C60,0)</f>
        <v>0</v>
      </c>
      <c r="J59" s="81">
        <f>IF('G011A (4.AY)'!K60&lt;&gt;"",'G011A (4.AY)'!K60,0)</f>
        <v>0</v>
      </c>
      <c r="K59" s="44">
        <f>IF('G011A (5.AY)'!C60&lt;&gt;"",'G011A (5.AY)'!C60,0)</f>
        <v>0</v>
      </c>
      <c r="L59" s="81">
        <f>IF('G011A (5.AY)'!K60&lt;&gt;"",'G011A (5.AY)'!K60,0)</f>
        <v>0</v>
      </c>
      <c r="M59" s="44">
        <f>IF('G011A (6.AY)'!C60&lt;&gt;"",'G011A (6.AY)'!C60,0)</f>
        <v>0</v>
      </c>
      <c r="N59" s="81">
        <f>IF('G011A (6.AY)'!K60&lt;&gt;"",'G011A (6.AY)'!K60,0)</f>
        <v>0</v>
      </c>
      <c r="O59" s="44">
        <f t="shared" si="14"/>
        <v>0</v>
      </c>
      <c r="P59" s="81">
        <f t="shared" si="15"/>
        <v>0</v>
      </c>
      <c r="Q59" s="81">
        <f t="shared" si="16"/>
        <v>0</v>
      </c>
      <c r="R59" s="83">
        <f t="shared" si="17"/>
        <v>0</v>
      </c>
      <c r="T59">
        <f t="shared" si="18"/>
        <v>0</v>
      </c>
      <c r="U59">
        <f t="shared" si="19"/>
        <v>0</v>
      </c>
      <c r="V59">
        <f t="shared" si="20"/>
        <v>0</v>
      </c>
      <c r="W59">
        <f t="shared" si="21"/>
        <v>0</v>
      </c>
      <c r="X59">
        <f t="shared" si="22"/>
        <v>0</v>
      </c>
      <c r="Y59">
        <f t="shared" si="23"/>
        <v>0</v>
      </c>
      <c r="Z59">
        <f t="shared" si="24"/>
        <v>0</v>
      </c>
    </row>
    <row r="60" spans="1:26" ht="21" customHeight="1" x14ac:dyDescent="0.25">
      <c r="A60" s="82">
        <v>39</v>
      </c>
      <c r="B60" s="80" t="str">
        <f>IF('Proje Bilgileri'!B51&lt;&gt;"",'Proje Bilgileri'!B51,"")</f>
        <v/>
      </c>
      <c r="C60" s="44">
        <f>IF('G011A (1.AY)'!C61&lt;&gt;"",'G011A (1.AY)'!C61,0)</f>
        <v>0</v>
      </c>
      <c r="D60" s="81">
        <f>IF('G011A (1.AY)'!K61&lt;&gt;"",'G011A (1.AY)'!K61,0)</f>
        <v>0</v>
      </c>
      <c r="E60" s="44">
        <f>IF('G011A (2.AY)'!C61&lt;&gt;"",'G011A (2.AY)'!C61,0)</f>
        <v>0</v>
      </c>
      <c r="F60" s="81">
        <f>IF('G011A (2.AY)'!K61&lt;&gt;"",'G011A (2.AY)'!K61,0)</f>
        <v>0</v>
      </c>
      <c r="G60" s="44">
        <f>IF('G011A (3.AY)'!C61&lt;&gt;"",'G011A (3.AY)'!C61,0)</f>
        <v>0</v>
      </c>
      <c r="H60" s="81">
        <f>IF('G011A (3.AY)'!K61&lt;&gt;"",'G011A (3.AY)'!K61,0)</f>
        <v>0</v>
      </c>
      <c r="I60" s="44">
        <f>IF('G011A (4.AY)'!C61&lt;&gt;"",'G011A (4.AY)'!C61,0)</f>
        <v>0</v>
      </c>
      <c r="J60" s="81">
        <f>IF('G011A (4.AY)'!K61&lt;&gt;"",'G011A (4.AY)'!K61,0)</f>
        <v>0</v>
      </c>
      <c r="K60" s="44">
        <f>IF('G011A (5.AY)'!C61&lt;&gt;"",'G011A (5.AY)'!C61,0)</f>
        <v>0</v>
      </c>
      <c r="L60" s="81">
        <f>IF('G011A (5.AY)'!K61&lt;&gt;"",'G011A (5.AY)'!K61,0)</f>
        <v>0</v>
      </c>
      <c r="M60" s="44">
        <f>IF('G011A (6.AY)'!C61&lt;&gt;"",'G011A (6.AY)'!C61,0)</f>
        <v>0</v>
      </c>
      <c r="N60" s="81">
        <f>IF('G011A (6.AY)'!K61&lt;&gt;"",'G011A (6.AY)'!K61,0)</f>
        <v>0</v>
      </c>
      <c r="O60" s="44">
        <f t="shared" si="14"/>
        <v>0</v>
      </c>
      <c r="P60" s="81">
        <f t="shared" si="15"/>
        <v>0</v>
      </c>
      <c r="Q60" s="81">
        <f t="shared" si="16"/>
        <v>0</v>
      </c>
      <c r="R60" s="83">
        <f t="shared" si="17"/>
        <v>0</v>
      </c>
      <c r="T60">
        <f t="shared" si="18"/>
        <v>0</v>
      </c>
      <c r="U60">
        <f t="shared" si="19"/>
        <v>0</v>
      </c>
      <c r="V60">
        <f t="shared" si="20"/>
        <v>0</v>
      </c>
      <c r="W60">
        <f t="shared" si="21"/>
        <v>0</v>
      </c>
      <c r="X60">
        <f t="shared" si="22"/>
        <v>0</v>
      </c>
      <c r="Y60">
        <f t="shared" si="23"/>
        <v>0</v>
      </c>
      <c r="Z60">
        <f t="shared" si="24"/>
        <v>0</v>
      </c>
    </row>
    <row r="61" spans="1:26" ht="21" customHeight="1" thickBot="1" x14ac:dyDescent="0.3">
      <c r="A61" s="84">
        <v>40</v>
      </c>
      <c r="B61" s="85" t="str">
        <f>IF('Proje Bilgileri'!B52&lt;&gt;"",'Proje Bilgileri'!B52,"")</f>
        <v/>
      </c>
      <c r="C61" s="86">
        <f>IF('G011A (1.AY)'!C62&lt;&gt;"",'G011A (1.AY)'!C62,0)</f>
        <v>0</v>
      </c>
      <c r="D61" s="87">
        <f>IF('G011A (1.AY)'!K62&lt;&gt;"",'G011A (1.AY)'!K62,0)</f>
        <v>0</v>
      </c>
      <c r="E61" s="86">
        <f>IF('G011A (2.AY)'!C62&lt;&gt;"",'G011A (2.AY)'!C62,0)</f>
        <v>0</v>
      </c>
      <c r="F61" s="87">
        <f>IF('G011A (2.AY)'!K62&lt;&gt;"",'G011A (2.AY)'!K62,0)</f>
        <v>0</v>
      </c>
      <c r="G61" s="86">
        <f>IF('G011A (3.AY)'!C62&lt;&gt;"",'G011A (3.AY)'!C62,0)</f>
        <v>0</v>
      </c>
      <c r="H61" s="87">
        <f>IF('G011A (3.AY)'!K62&lt;&gt;"",'G011A (3.AY)'!K62,0)</f>
        <v>0</v>
      </c>
      <c r="I61" s="86">
        <f>IF('G011A (4.AY)'!C62&lt;&gt;"",'G011A (4.AY)'!C62,0)</f>
        <v>0</v>
      </c>
      <c r="J61" s="87">
        <f>IF('G011A (4.AY)'!K62&lt;&gt;"",'G011A (4.AY)'!K62,0)</f>
        <v>0</v>
      </c>
      <c r="K61" s="86">
        <f>IF('G011A (5.AY)'!C62&lt;&gt;"",'G011A (5.AY)'!C62,0)</f>
        <v>0</v>
      </c>
      <c r="L61" s="87">
        <f>IF('G011A (5.AY)'!K62&lt;&gt;"",'G011A (5.AY)'!K62,0)</f>
        <v>0</v>
      </c>
      <c r="M61" s="86">
        <f>IF('G011A (6.AY)'!C62&lt;&gt;"",'G011A (6.AY)'!C62,0)</f>
        <v>0</v>
      </c>
      <c r="N61" s="87">
        <f>IF('G011A (6.AY)'!K62&lt;&gt;"",'G011A (6.AY)'!K62,0)</f>
        <v>0</v>
      </c>
      <c r="O61" s="86">
        <f t="shared" si="14"/>
        <v>0</v>
      </c>
      <c r="P61" s="87">
        <f t="shared" si="15"/>
        <v>0</v>
      </c>
      <c r="Q61" s="87">
        <f t="shared" si="16"/>
        <v>0</v>
      </c>
      <c r="R61" s="88">
        <f t="shared" si="17"/>
        <v>0</v>
      </c>
      <c r="T61">
        <f t="shared" si="18"/>
        <v>0</v>
      </c>
      <c r="U61">
        <f t="shared" si="19"/>
        <v>0</v>
      </c>
      <c r="V61">
        <f t="shared" si="20"/>
        <v>0</v>
      </c>
      <c r="W61">
        <f t="shared" si="21"/>
        <v>0</v>
      </c>
      <c r="X61">
        <f t="shared" si="22"/>
        <v>0</v>
      </c>
      <c r="Y61">
        <f t="shared" si="23"/>
        <v>0</v>
      </c>
      <c r="Z61">
        <f t="shared" si="24"/>
        <v>0</v>
      </c>
    </row>
    <row r="63" spans="1:26" x14ac:dyDescent="0.25">
      <c r="A63" s="89" t="s">
        <v>67</v>
      </c>
      <c r="B63" s="89"/>
      <c r="C63" s="89"/>
      <c r="D63" s="89"/>
      <c r="E63" s="89"/>
      <c r="F63" s="89"/>
      <c r="G63" s="89"/>
      <c r="H63" s="89"/>
      <c r="I63" s="89"/>
      <c r="J63" s="90"/>
    </row>
    <row r="64" spans="1:26" x14ac:dyDescent="0.25">
      <c r="C64" s="68"/>
      <c r="J64" s="90"/>
    </row>
    <row r="65" spans="1:10" x14ac:dyDescent="0.25">
      <c r="A65" s="45" t="s">
        <v>68</v>
      </c>
      <c r="B65" t="s">
        <v>69</v>
      </c>
      <c r="C65" s="288" t="s">
        <v>70</v>
      </c>
      <c r="D65" s="288"/>
      <c r="E65" s="297" t="s">
        <v>71</v>
      </c>
      <c r="F65" s="297"/>
      <c r="G65" s="297"/>
      <c r="J65" s="90"/>
    </row>
    <row r="66" spans="1:10" x14ac:dyDescent="0.25">
      <c r="C66" s="288" t="s">
        <v>72</v>
      </c>
      <c r="D66" s="288"/>
      <c r="E66" s="289"/>
      <c r="F66" s="289"/>
      <c r="G66" s="289"/>
      <c r="J66" s="90"/>
    </row>
  </sheetData>
  <sheetProtection algorithmName="SHA-512" hashValue="NletR+amgSM7UuXESP1eV0FL+plmhwjsyL4nA4bK9v/ihVkBQP+6oiVRwtRXzlBZQbeL3+fV9LvDSpgtAos+Bw==" saltValue="nFD1JWhXLHi20m4Ui4LVow==" spinCount="100000" sheet="1" objects="1" scenarios="1"/>
  <mergeCells count="42">
    <mergeCell ref="A6:A7"/>
    <mergeCell ref="B6:B7"/>
    <mergeCell ref="C6:D6"/>
    <mergeCell ref="E6:F6"/>
    <mergeCell ref="G6:H6"/>
    <mergeCell ref="A1:R1"/>
    <mergeCell ref="A2:R2"/>
    <mergeCell ref="A3:R3"/>
    <mergeCell ref="B4:R4"/>
    <mergeCell ref="B5:R5"/>
    <mergeCell ref="R6:R7"/>
    <mergeCell ref="C31:D31"/>
    <mergeCell ref="E31:G31"/>
    <mergeCell ref="C32:D32"/>
    <mergeCell ref="E32:G32"/>
    <mergeCell ref="I6:J6"/>
    <mergeCell ref="K6:L6"/>
    <mergeCell ref="M6:N6"/>
    <mergeCell ref="O6:O7"/>
    <mergeCell ref="P6:P7"/>
    <mergeCell ref="Q6:Q7"/>
    <mergeCell ref="A36:R36"/>
    <mergeCell ref="B38:R38"/>
    <mergeCell ref="Q40:Q41"/>
    <mergeCell ref="R40:R41"/>
    <mergeCell ref="A35:R35"/>
    <mergeCell ref="C66:D66"/>
    <mergeCell ref="E66:G66"/>
    <mergeCell ref="C65:D65"/>
    <mergeCell ref="E65:G65"/>
    <mergeCell ref="A37:R37"/>
    <mergeCell ref="B39:R39"/>
    <mergeCell ref="A40:A41"/>
    <mergeCell ref="B40:B41"/>
    <mergeCell ref="C40:D40"/>
    <mergeCell ref="E40:F40"/>
    <mergeCell ref="G40:H40"/>
    <mergeCell ref="I40:J40"/>
    <mergeCell ref="K40:L40"/>
    <mergeCell ref="M40:N40"/>
    <mergeCell ref="O40:O41"/>
    <mergeCell ref="P40:P41"/>
  </mergeCells>
  <conditionalFormatting sqref="C8:R27">
    <cfRule type="expression" dxfId="1" priority="2">
      <formula>C8=0</formula>
    </cfRule>
  </conditionalFormatting>
  <conditionalFormatting sqref="C42:R61">
    <cfRule type="expression" dxfId="0" priority="1">
      <formula>C42=0</formula>
    </cfRule>
  </conditionalFormatting>
  <printOptions horizontalCentered="1"/>
  <pageMargins left="0.70866141732283472" right="0.70866141732283472" top="0.74803149606299213" bottom="0.74803149606299213" header="0.31496062992125984" footer="0.31496062992125984"/>
  <pageSetup paperSize="9" scale="54" orientation="landscape" r:id="rId1"/>
  <rowBreaks count="1" manualBreakCount="1">
    <brk id="34" max="16383" man="1"/>
  </rowBreaks>
  <ignoredErrors>
    <ignoredError sqref="G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T70"/>
  <sheetViews>
    <sheetView zoomScaleNormal="100" workbookViewId="0">
      <selection activeCell="E9" sqref="E9"/>
    </sheetView>
  </sheetViews>
  <sheetFormatPr defaultRowHeight="15" x14ac:dyDescent="0.25"/>
  <cols>
    <col min="2" max="2" width="33.7109375" customWidth="1"/>
    <col min="3" max="3" width="14.7109375" customWidth="1"/>
    <col min="4" max="8" width="4.7109375" customWidth="1"/>
    <col min="9" max="9" width="12.7109375" style="96" customWidth="1"/>
    <col min="10" max="10" width="14.85546875" style="97" customWidth="1"/>
    <col min="11" max="11" width="13.7109375" style="98" customWidth="1"/>
    <col min="12" max="12" width="7.42578125" style="92" customWidth="1"/>
    <col min="13" max="15" width="16.7109375" customWidth="1"/>
  </cols>
  <sheetData>
    <row r="1" spans="1:20" ht="15.75" x14ac:dyDescent="0.25">
      <c r="A1" s="314" t="s">
        <v>94</v>
      </c>
      <c r="B1" s="314"/>
      <c r="C1" s="314"/>
      <c r="D1" s="314"/>
      <c r="E1" s="314"/>
      <c r="F1" s="314"/>
      <c r="G1" s="314"/>
      <c r="H1" s="314"/>
      <c r="I1" s="314"/>
      <c r="J1" s="314"/>
      <c r="K1" s="314"/>
      <c r="L1" s="314"/>
      <c r="M1" s="314"/>
      <c r="N1" s="314"/>
      <c r="O1" s="314"/>
    </row>
    <row r="2" spans="1:20" ht="15.75" x14ac:dyDescent="0.25">
      <c r="A2" s="314" t="str">
        <f>IF(Dönem&lt;&gt;"",CONCATENATE(Dönem,". döneme aittir."),"")</f>
        <v/>
      </c>
      <c r="B2" s="314"/>
      <c r="C2" s="314"/>
      <c r="D2" s="314"/>
      <c r="E2" s="314"/>
      <c r="F2" s="314"/>
      <c r="G2" s="314"/>
      <c r="H2" s="314"/>
      <c r="I2" s="314"/>
      <c r="J2" s="314"/>
      <c r="K2" s="314"/>
      <c r="L2" s="314"/>
      <c r="M2" s="314"/>
      <c r="N2" s="314"/>
      <c r="O2" s="314"/>
    </row>
    <row r="3" spans="1:20" ht="19.5" thickBot="1" x14ac:dyDescent="0.35">
      <c r="A3" s="303" t="s">
        <v>95</v>
      </c>
      <c r="B3" s="303"/>
      <c r="C3" s="303"/>
      <c r="D3" s="303"/>
      <c r="E3" s="303"/>
      <c r="F3" s="303"/>
      <c r="G3" s="303"/>
      <c r="H3" s="303"/>
      <c r="I3" s="303"/>
      <c r="J3" s="303"/>
      <c r="K3" s="303"/>
      <c r="L3" s="303"/>
      <c r="M3" s="303"/>
      <c r="N3" s="303"/>
      <c r="O3" s="303"/>
    </row>
    <row r="4" spans="1:20" ht="15.75" thickBot="1" x14ac:dyDescent="0.3">
      <c r="A4" s="313" t="s">
        <v>1</v>
      </c>
      <c r="B4" s="300"/>
      <c r="C4" s="313" t="str">
        <f>IF(ProjeNo&gt;0,ProjeNo,"")</f>
        <v/>
      </c>
      <c r="D4" s="299"/>
      <c r="E4" s="299"/>
      <c r="F4" s="299"/>
      <c r="G4" s="299"/>
      <c r="H4" s="299"/>
      <c r="I4" s="299"/>
      <c r="J4" s="299"/>
      <c r="K4" s="299"/>
      <c r="L4" s="299"/>
      <c r="M4" s="299"/>
      <c r="N4" s="299"/>
      <c r="O4" s="300"/>
    </row>
    <row r="5" spans="1:20" ht="15.75" thickBot="1" x14ac:dyDescent="0.3">
      <c r="A5" s="326" t="s">
        <v>2</v>
      </c>
      <c r="B5" s="327"/>
      <c r="C5" s="334" t="str">
        <f>IF(ProjeAdı&lt;&gt;"",ProjeAdı,"")</f>
        <v/>
      </c>
      <c r="D5" s="335"/>
      <c r="E5" s="335"/>
      <c r="F5" s="335"/>
      <c r="G5" s="335"/>
      <c r="H5" s="335"/>
      <c r="I5" s="335"/>
      <c r="J5" s="335"/>
      <c r="K5" s="335"/>
      <c r="L5" s="335"/>
      <c r="M5" s="335"/>
      <c r="N5" s="335"/>
      <c r="O5" s="336"/>
    </row>
    <row r="6" spans="1:20" ht="15.75" thickBot="1" x14ac:dyDescent="0.3">
      <c r="A6" s="326" t="s">
        <v>4</v>
      </c>
      <c r="B6" s="327"/>
      <c r="C6" s="331" t="str">
        <f>IF(BaşvuruTarihi&lt;&gt;"",BaşvuruTarihi,"")</f>
        <v/>
      </c>
      <c r="D6" s="332"/>
      <c r="E6" s="332"/>
      <c r="F6" s="332"/>
      <c r="G6" s="332"/>
      <c r="H6" s="332"/>
      <c r="I6" s="332"/>
      <c r="J6" s="332"/>
      <c r="K6" s="332"/>
      <c r="L6" s="332"/>
      <c r="M6" s="332"/>
      <c r="N6" s="332"/>
      <c r="O6" s="333"/>
    </row>
    <row r="7" spans="1:20" ht="15" customHeight="1" thickBot="1" x14ac:dyDescent="0.3">
      <c r="A7" s="321" t="s">
        <v>10</v>
      </c>
      <c r="B7" s="321" t="s">
        <v>11</v>
      </c>
      <c r="C7" s="321" t="s">
        <v>96</v>
      </c>
      <c r="D7" s="323" t="s">
        <v>97</v>
      </c>
      <c r="E7" s="323"/>
      <c r="F7" s="323"/>
      <c r="G7" s="323"/>
      <c r="H7" s="323"/>
      <c r="I7" s="324" t="s">
        <v>98</v>
      </c>
      <c r="J7" s="317" t="s">
        <v>99</v>
      </c>
      <c r="K7" s="319" t="s">
        <v>100</v>
      </c>
      <c r="L7" s="315" t="s">
        <v>101</v>
      </c>
      <c r="M7" s="315" t="s">
        <v>102</v>
      </c>
      <c r="N7" s="315" t="s">
        <v>103</v>
      </c>
      <c r="O7" s="315" t="s">
        <v>104</v>
      </c>
    </row>
    <row r="8" spans="1:20" ht="88.5" customHeight="1" thickBot="1" x14ac:dyDescent="0.3">
      <c r="A8" s="322"/>
      <c r="B8" s="322"/>
      <c r="C8" s="322"/>
      <c r="D8" s="104" t="s">
        <v>105</v>
      </c>
      <c r="E8" s="104" t="s">
        <v>106</v>
      </c>
      <c r="F8" s="104" t="s">
        <v>107</v>
      </c>
      <c r="G8" s="104" t="s">
        <v>108</v>
      </c>
      <c r="H8" s="104" t="s">
        <v>109</v>
      </c>
      <c r="I8" s="325"/>
      <c r="J8" s="318"/>
      <c r="K8" s="320"/>
      <c r="L8" s="316"/>
      <c r="M8" s="316"/>
      <c r="N8" s="316"/>
      <c r="O8" s="316"/>
    </row>
    <row r="9" spans="1:20" x14ac:dyDescent="0.25">
      <c r="A9" s="109">
        <v>1</v>
      </c>
      <c r="B9" s="110" t="str">
        <f>IF('Proje Bilgileri'!B13&lt;&gt;"",'Proje Bilgileri'!B13,"")</f>
        <v/>
      </c>
      <c r="C9" s="213" t="str">
        <f>IF('Proje Bilgileri'!B13&lt;&gt;"",'Proje Bilgileri'!C13,"")</f>
        <v/>
      </c>
      <c r="D9" s="213"/>
      <c r="E9" s="211"/>
      <c r="F9" s="211"/>
      <c r="G9" s="211"/>
      <c r="H9" s="211"/>
      <c r="I9" s="216"/>
      <c r="J9" s="112" t="str">
        <f t="shared" ref="J9:J28" si="0">IF(AND(BaşvuruTarihi&gt;0,I9&gt;0),DAYS360(I9,BaşvuruTarihi)/30,"")</f>
        <v/>
      </c>
      <c r="K9" s="113" t="str">
        <f>IF('Proje Bilgileri'!B13&lt;&gt;"",AsgariUcret,"")</f>
        <v/>
      </c>
      <c r="L9" s="114" t="str">
        <f>IF('Proje Bilgileri'!B13&lt;&gt;"",(IF(pKodu=1601,(IF(E9&lt;&gt;0,4,IF(F9&lt;&gt;0,IF(AND(I9&lt;&gt;0,J9&gt;=48),10,6),IF(G9&lt;&gt;0,IF(AND(I9&lt;&gt;0,J9&gt;=48),10,6),IF(H9&lt;&gt;0,12,""))))))),"")</f>
        <v/>
      </c>
      <c r="M9" s="113" t="str">
        <f>IFERROR(IF('Proje Bilgileri'!B13&lt;&gt;"",K9*L9,""),0)</f>
        <v/>
      </c>
      <c r="N9" s="113" t="str">
        <f>IF('Proje Bilgileri'!B13&lt;&gt;"",G011B!R8,"")</f>
        <v/>
      </c>
      <c r="O9" s="115" t="str">
        <f>IF('Proje Bilgileri'!B13&lt;&gt;"",MIN(M9:N9),"")</f>
        <v/>
      </c>
      <c r="R9" s="242"/>
      <c r="S9" s="98"/>
      <c r="T9" s="98"/>
    </row>
    <row r="10" spans="1:20" x14ac:dyDescent="0.25">
      <c r="A10" s="116">
        <v>2</v>
      </c>
      <c r="B10" s="105" t="str">
        <f>IF('Proje Bilgileri'!B14&lt;&gt;"",'Proje Bilgileri'!B14,"")</f>
        <v/>
      </c>
      <c r="C10" s="214" t="str">
        <f>IF('Proje Bilgileri'!B14&lt;&gt;"",'Proje Bilgileri'!C14,"")</f>
        <v/>
      </c>
      <c r="D10" s="214"/>
      <c r="E10" s="209"/>
      <c r="F10" s="209"/>
      <c r="G10" s="209"/>
      <c r="H10" s="209"/>
      <c r="I10" s="217"/>
      <c r="J10" s="106" t="str">
        <f t="shared" si="0"/>
        <v/>
      </c>
      <c r="K10" s="107" t="str">
        <f>IF('Proje Bilgileri'!B14&lt;&gt;"",AsgariUcret,"")</f>
        <v/>
      </c>
      <c r="L10" s="108" t="str">
        <f>IF('Proje Bilgileri'!B14&lt;&gt;"",(IF(pKodu=1601,(IF(E10&lt;&gt;0,4,IF(F10&lt;&gt;0,IF(AND(I10&lt;&gt;0,J10&gt;=48),10,6),IF(G10&lt;&gt;0,IF(AND(I10&lt;&gt;0,J10&gt;=48),10,6),IF(H10&lt;&gt;0,12,""))))))),"")</f>
        <v/>
      </c>
      <c r="M10" s="107" t="str">
        <f>IFERROR(IF('Proje Bilgileri'!B14&lt;&gt;"",K10*L10,""),0)</f>
        <v/>
      </c>
      <c r="N10" s="107" t="str">
        <f>IF('Proje Bilgileri'!B14&lt;&gt;"",G011B!R9,"")</f>
        <v/>
      </c>
      <c r="O10" s="117" t="str">
        <f>IF('Proje Bilgileri'!B14&lt;&gt;"",MIN(M10:N10),"")</f>
        <v/>
      </c>
    </row>
    <row r="11" spans="1:20" x14ac:dyDescent="0.25">
      <c r="A11" s="116">
        <v>3</v>
      </c>
      <c r="B11" s="105" t="str">
        <f>IF('Proje Bilgileri'!B15&lt;&gt;"",'Proje Bilgileri'!B15,"")</f>
        <v/>
      </c>
      <c r="C11" s="214" t="str">
        <f>IF('Proje Bilgileri'!B15&lt;&gt;"",'Proje Bilgileri'!C15,"")</f>
        <v/>
      </c>
      <c r="D11" s="214"/>
      <c r="E11" s="209"/>
      <c r="F11" s="209"/>
      <c r="G11" s="209"/>
      <c r="H11" s="209"/>
      <c r="I11" s="217"/>
      <c r="J11" s="106" t="str">
        <f t="shared" si="0"/>
        <v/>
      </c>
      <c r="K11" s="107" t="str">
        <f>IF('Proje Bilgileri'!B15&lt;&gt;"",AsgariUcret,"")</f>
        <v/>
      </c>
      <c r="L11" s="108" t="str">
        <f>IF('Proje Bilgileri'!B15&lt;&gt;"",(IF(pKodu=1601,(IF(E11&lt;&gt;0,4,IF(F11&lt;&gt;0,IF(AND(I11&lt;&gt;0,J11&gt;=48),10,6),IF(G11&lt;&gt;0,IF(AND(I11&lt;&gt;0,J11&gt;=48),10,6),IF(H11&lt;&gt;0,12,""))))))),"")</f>
        <v/>
      </c>
      <c r="M11" s="107" t="str">
        <f>IFERROR(IF('Proje Bilgileri'!B15&lt;&gt;"",K11*L11,""),0)</f>
        <v/>
      </c>
      <c r="N11" s="107" t="str">
        <f>IF('Proje Bilgileri'!B15&lt;&gt;"",G011B!R10,"")</f>
        <v/>
      </c>
      <c r="O11" s="117" t="str">
        <f>IF('Proje Bilgileri'!B15&lt;&gt;"",MIN(M11:N11),"")</f>
        <v/>
      </c>
    </row>
    <row r="12" spans="1:20" x14ac:dyDescent="0.25">
      <c r="A12" s="116">
        <v>4</v>
      </c>
      <c r="B12" s="105" t="str">
        <f>IF('Proje Bilgileri'!B16&lt;&gt;"",'Proje Bilgileri'!B16,"")</f>
        <v/>
      </c>
      <c r="C12" s="214" t="str">
        <f>IF('Proje Bilgileri'!B16&lt;&gt;"",'Proje Bilgileri'!C16,"")</f>
        <v/>
      </c>
      <c r="D12" s="214"/>
      <c r="E12" s="209"/>
      <c r="F12" s="209"/>
      <c r="G12" s="209"/>
      <c r="H12" s="209"/>
      <c r="I12" s="217"/>
      <c r="J12" s="106" t="str">
        <f t="shared" si="0"/>
        <v/>
      </c>
      <c r="K12" s="107" t="str">
        <f>IF('Proje Bilgileri'!B16&lt;&gt;"",AsgariUcret,"")</f>
        <v/>
      </c>
      <c r="L12" s="108" t="str">
        <f>IF('Proje Bilgileri'!B16&lt;&gt;"",(IF(pKodu=1601,(IF(E12&lt;&gt;0,4,IF(F12&lt;&gt;0,IF(AND(I12&lt;&gt;0,J12&gt;=48),10,6),IF(G12&lt;&gt;0,IF(AND(I12&lt;&gt;0,J12&gt;=48),10,6),IF(H12&lt;&gt;0,12,""))))))),"")</f>
        <v/>
      </c>
      <c r="M12" s="107" t="str">
        <f>IFERROR(IF('Proje Bilgileri'!B16&lt;&gt;"",K12*L12,""),0)</f>
        <v/>
      </c>
      <c r="N12" s="107" t="str">
        <f>IF('Proje Bilgileri'!B16&lt;&gt;"",G011B!R11,"")</f>
        <v/>
      </c>
      <c r="O12" s="117" t="str">
        <f>IF('Proje Bilgileri'!B16&lt;&gt;"",MIN(M12:N12),"")</f>
        <v/>
      </c>
    </row>
    <row r="13" spans="1:20" x14ac:dyDescent="0.25">
      <c r="A13" s="116">
        <v>5</v>
      </c>
      <c r="B13" s="105" t="str">
        <f>IF('Proje Bilgileri'!B17&lt;&gt;"",'Proje Bilgileri'!B17,"")</f>
        <v/>
      </c>
      <c r="C13" s="214" t="str">
        <f>IF('Proje Bilgileri'!B17&lt;&gt;"",'Proje Bilgileri'!C17,"")</f>
        <v/>
      </c>
      <c r="D13" s="214"/>
      <c r="E13" s="209"/>
      <c r="F13" s="209"/>
      <c r="G13" s="209"/>
      <c r="H13" s="209"/>
      <c r="I13" s="217"/>
      <c r="J13" s="106" t="str">
        <f t="shared" si="0"/>
        <v/>
      </c>
      <c r="K13" s="107" t="str">
        <f>IF('Proje Bilgileri'!B17&lt;&gt;"",AsgariUcret,"")</f>
        <v/>
      </c>
      <c r="L13" s="108" t="str">
        <f>IF('Proje Bilgileri'!B17&lt;&gt;"",(IF(pKodu=1601,(IF(E13&lt;&gt;0,4,IF(F13&lt;&gt;0,IF(AND(I13&lt;&gt;0,J13&gt;=48),10,6),IF(G13&lt;&gt;0,IF(AND(I13&lt;&gt;0,J13&gt;=48),10,6),IF(H13&lt;&gt;0,12,""))))))),"")</f>
        <v/>
      </c>
      <c r="M13" s="107" t="str">
        <f>IFERROR(IF('Proje Bilgileri'!B17&lt;&gt;"",K13*L13,""),0)</f>
        <v/>
      </c>
      <c r="N13" s="107" t="str">
        <f>IF('Proje Bilgileri'!B17&lt;&gt;"",G011B!R12,"")</f>
        <v/>
      </c>
      <c r="O13" s="117" t="str">
        <f>IF('Proje Bilgileri'!B17&lt;&gt;"",MIN(M13:N13),"")</f>
        <v/>
      </c>
    </row>
    <row r="14" spans="1:20" x14ac:dyDescent="0.25">
      <c r="A14" s="116">
        <v>6</v>
      </c>
      <c r="B14" s="105" t="str">
        <f>IF('Proje Bilgileri'!B18&lt;&gt;"",'Proje Bilgileri'!B18,"")</f>
        <v/>
      </c>
      <c r="C14" s="214" t="str">
        <f>IF('Proje Bilgileri'!B18&lt;&gt;"",'Proje Bilgileri'!C18,"")</f>
        <v/>
      </c>
      <c r="D14" s="214"/>
      <c r="E14" s="209"/>
      <c r="F14" s="209"/>
      <c r="G14" s="209"/>
      <c r="H14" s="209"/>
      <c r="I14" s="217"/>
      <c r="J14" s="106" t="str">
        <f t="shared" si="0"/>
        <v/>
      </c>
      <c r="K14" s="107" t="str">
        <f>IF('Proje Bilgileri'!B18&lt;&gt;"",AsgariUcret,"")</f>
        <v/>
      </c>
      <c r="L14" s="108" t="str">
        <f>IF('Proje Bilgileri'!B18&lt;&gt;"",(IF(pKodu=1601,(IF(E14&lt;&gt;0,4,IF(F14&lt;&gt;0,IF(AND(I14&lt;&gt;0,J14&gt;=48),10,6),IF(G14&lt;&gt;0,IF(AND(I14&lt;&gt;0,J14&gt;=48),10,6),IF(H14&lt;&gt;0,12,""))))))),"")</f>
        <v/>
      </c>
      <c r="M14" s="107" t="str">
        <f>IFERROR(IF('Proje Bilgileri'!B18&lt;&gt;"",K14*L14,""),0)</f>
        <v/>
      </c>
      <c r="N14" s="107" t="str">
        <f>IF('Proje Bilgileri'!B18&lt;&gt;"",G011B!R13,"")</f>
        <v/>
      </c>
      <c r="O14" s="117" t="str">
        <f>IF('Proje Bilgileri'!B18&lt;&gt;"",MIN(M14:N14),"")</f>
        <v/>
      </c>
    </row>
    <row r="15" spans="1:20" x14ac:dyDescent="0.25">
      <c r="A15" s="116">
        <v>7</v>
      </c>
      <c r="B15" s="105" t="str">
        <f>IF('Proje Bilgileri'!B19&lt;&gt;"",'Proje Bilgileri'!B19,"")</f>
        <v/>
      </c>
      <c r="C15" s="214" t="str">
        <f>IF('Proje Bilgileri'!B19&lt;&gt;"",'Proje Bilgileri'!C19,"")</f>
        <v/>
      </c>
      <c r="D15" s="214"/>
      <c r="E15" s="209"/>
      <c r="F15" s="209"/>
      <c r="G15" s="209"/>
      <c r="H15" s="209"/>
      <c r="I15" s="217"/>
      <c r="J15" s="106" t="str">
        <f t="shared" si="0"/>
        <v/>
      </c>
      <c r="K15" s="107" t="str">
        <f>IF('Proje Bilgileri'!B19&lt;&gt;"",AsgariUcret,"")</f>
        <v/>
      </c>
      <c r="L15" s="108" t="str">
        <f>IF('Proje Bilgileri'!B19&lt;&gt;"",(IF(pKodu=1601,(IF(E15&lt;&gt;0,4,IF(F15&lt;&gt;0,IF(AND(I15&lt;&gt;0,J15&gt;=48),10,6),IF(G15&lt;&gt;0,IF(AND(I15&lt;&gt;0,J15&gt;=48),10,6),IF(H15&lt;&gt;0,12,""))))))),"")</f>
        <v/>
      </c>
      <c r="M15" s="107" t="str">
        <f>IFERROR(IF('Proje Bilgileri'!B19&lt;&gt;"",K15*L15,""),0)</f>
        <v/>
      </c>
      <c r="N15" s="107" t="str">
        <f>IF('Proje Bilgileri'!B19&lt;&gt;"",G011B!R14,"")</f>
        <v/>
      </c>
      <c r="O15" s="117" t="str">
        <f>IF('Proje Bilgileri'!B19&lt;&gt;"",MIN(M15:N15),"")</f>
        <v/>
      </c>
    </row>
    <row r="16" spans="1:20" x14ac:dyDescent="0.25">
      <c r="A16" s="116">
        <v>8</v>
      </c>
      <c r="B16" s="105" t="str">
        <f>IF('Proje Bilgileri'!B20&lt;&gt;"",'Proje Bilgileri'!B20,"")</f>
        <v/>
      </c>
      <c r="C16" s="214" t="str">
        <f>IF('Proje Bilgileri'!B20&lt;&gt;"",'Proje Bilgileri'!C20,"")</f>
        <v/>
      </c>
      <c r="D16" s="214"/>
      <c r="E16" s="209"/>
      <c r="F16" s="209"/>
      <c r="G16" s="209"/>
      <c r="H16" s="209"/>
      <c r="I16" s="217"/>
      <c r="J16" s="106" t="str">
        <f t="shared" si="0"/>
        <v/>
      </c>
      <c r="K16" s="107" t="str">
        <f>IF('Proje Bilgileri'!B20&lt;&gt;"",AsgariUcret,"")</f>
        <v/>
      </c>
      <c r="L16" s="108" t="str">
        <f>IF('Proje Bilgileri'!B20&lt;&gt;"",(IF(pKodu=1601,(IF(E16&lt;&gt;0,4,IF(F16&lt;&gt;0,IF(AND(I16&lt;&gt;0,J16&gt;=48),10,6),IF(G16&lt;&gt;0,IF(AND(I16&lt;&gt;0,J16&gt;=48),10,6),IF(H16&lt;&gt;0,12,""))))))),"")</f>
        <v/>
      </c>
      <c r="M16" s="107" t="str">
        <f>IFERROR(IF('Proje Bilgileri'!B20&lt;&gt;"",K16*L16,""),0)</f>
        <v/>
      </c>
      <c r="N16" s="107" t="str">
        <f>IF('Proje Bilgileri'!B20&lt;&gt;"",G011B!R15,"")</f>
        <v/>
      </c>
      <c r="O16" s="117" t="str">
        <f>IF('Proje Bilgileri'!B20&lt;&gt;"",MIN(M16:N16),"")</f>
        <v/>
      </c>
    </row>
    <row r="17" spans="1:15" x14ac:dyDescent="0.25">
      <c r="A17" s="116">
        <v>9</v>
      </c>
      <c r="B17" s="105" t="str">
        <f>IF('Proje Bilgileri'!B21&lt;&gt;"",'Proje Bilgileri'!B21,"")</f>
        <v/>
      </c>
      <c r="C17" s="214" t="str">
        <f>IF('Proje Bilgileri'!B21&lt;&gt;"",'Proje Bilgileri'!C21,"")</f>
        <v/>
      </c>
      <c r="D17" s="214"/>
      <c r="E17" s="209"/>
      <c r="F17" s="209"/>
      <c r="G17" s="209"/>
      <c r="H17" s="209"/>
      <c r="I17" s="217"/>
      <c r="J17" s="106" t="str">
        <f t="shared" si="0"/>
        <v/>
      </c>
      <c r="K17" s="107" t="str">
        <f>IF('Proje Bilgileri'!B21&lt;&gt;"",AsgariUcret,"")</f>
        <v/>
      </c>
      <c r="L17" s="108" t="str">
        <f>IF('Proje Bilgileri'!B21&lt;&gt;"",(IF(pKodu=1601,(IF(E17&lt;&gt;0,4,IF(F17&lt;&gt;0,IF(AND(I17&lt;&gt;0,J17&gt;=48),10,6),IF(G17&lt;&gt;0,IF(AND(I17&lt;&gt;0,J17&gt;=48),10,6),IF(H17&lt;&gt;0,12,""))))))),"")</f>
        <v/>
      </c>
      <c r="M17" s="107" t="str">
        <f>IFERROR(IF('Proje Bilgileri'!B21&lt;&gt;"",K17*L17,""),0)</f>
        <v/>
      </c>
      <c r="N17" s="107" t="str">
        <f>IF('Proje Bilgileri'!B21&lt;&gt;"",G011B!R16,"")</f>
        <v/>
      </c>
      <c r="O17" s="117" t="str">
        <f>IF('Proje Bilgileri'!B21&lt;&gt;"",MIN(M17:N17),"")</f>
        <v/>
      </c>
    </row>
    <row r="18" spans="1:15" x14ac:dyDescent="0.25">
      <c r="A18" s="116">
        <v>10</v>
      </c>
      <c r="B18" s="105" t="str">
        <f>IF('Proje Bilgileri'!B22&lt;&gt;"",'Proje Bilgileri'!B22,"")</f>
        <v/>
      </c>
      <c r="C18" s="214" t="str">
        <f>IF('Proje Bilgileri'!B22&lt;&gt;"",'Proje Bilgileri'!C22,"")</f>
        <v/>
      </c>
      <c r="D18" s="214"/>
      <c r="E18" s="209"/>
      <c r="F18" s="209"/>
      <c r="G18" s="209"/>
      <c r="H18" s="209"/>
      <c r="I18" s="217"/>
      <c r="J18" s="106" t="str">
        <f t="shared" si="0"/>
        <v/>
      </c>
      <c r="K18" s="107" t="str">
        <f>IF('Proje Bilgileri'!B22&lt;&gt;"",AsgariUcret,"")</f>
        <v/>
      </c>
      <c r="L18" s="108" t="str">
        <f>IF('Proje Bilgileri'!B22&lt;&gt;"",(IF(pKodu=1601,(IF(E18&lt;&gt;0,4,IF(F18&lt;&gt;0,IF(AND(I18&lt;&gt;0,J18&gt;=48),10,6),IF(G18&lt;&gt;0,IF(AND(I18&lt;&gt;0,J18&gt;=48),10,6),IF(H18&lt;&gt;0,12,""))))))),"")</f>
        <v/>
      </c>
      <c r="M18" s="107" t="str">
        <f>IFERROR(IF('Proje Bilgileri'!B22&lt;&gt;"",K18*L18,""),0)</f>
        <v/>
      </c>
      <c r="N18" s="107" t="str">
        <f>IF('Proje Bilgileri'!B22&lt;&gt;"",G011B!R17,"")</f>
        <v/>
      </c>
      <c r="O18" s="117" t="str">
        <f>IF('Proje Bilgileri'!B22&lt;&gt;"",MIN(M18:N18),"")</f>
        <v/>
      </c>
    </row>
    <row r="19" spans="1:15" x14ac:dyDescent="0.25">
      <c r="A19" s="116">
        <v>11</v>
      </c>
      <c r="B19" s="105" t="str">
        <f>IF('Proje Bilgileri'!B23&lt;&gt;"",'Proje Bilgileri'!B23,"")</f>
        <v/>
      </c>
      <c r="C19" s="214" t="str">
        <f>IF('Proje Bilgileri'!B23&lt;&gt;"",'Proje Bilgileri'!C23,"")</f>
        <v/>
      </c>
      <c r="D19" s="214"/>
      <c r="E19" s="209"/>
      <c r="F19" s="209"/>
      <c r="G19" s="209"/>
      <c r="H19" s="209"/>
      <c r="I19" s="217"/>
      <c r="J19" s="106" t="str">
        <f t="shared" si="0"/>
        <v/>
      </c>
      <c r="K19" s="107" t="str">
        <f>IF('Proje Bilgileri'!B23&lt;&gt;"",AsgariUcret,"")</f>
        <v/>
      </c>
      <c r="L19" s="108" t="str">
        <f>IF('Proje Bilgileri'!B23&lt;&gt;"",(IF(pKodu=1601,(IF(E19&lt;&gt;0,4,IF(F19&lt;&gt;0,IF(AND(I19&lt;&gt;0,J19&gt;=48),10,6),IF(G19&lt;&gt;0,IF(AND(I19&lt;&gt;0,J19&gt;=48),10,6),IF(H19&lt;&gt;0,12,""))))))),"")</f>
        <v/>
      </c>
      <c r="M19" s="107" t="str">
        <f>IFERROR(IF('Proje Bilgileri'!B23&lt;&gt;"",K19*L19,""),0)</f>
        <v/>
      </c>
      <c r="N19" s="107" t="str">
        <f>IF('Proje Bilgileri'!B23&lt;&gt;"",G011B!R18,"")</f>
        <v/>
      </c>
      <c r="O19" s="117" t="str">
        <f>IF('Proje Bilgileri'!B23&lt;&gt;"",MIN(M19:N19),"")</f>
        <v/>
      </c>
    </row>
    <row r="20" spans="1:15" x14ac:dyDescent="0.25">
      <c r="A20" s="116">
        <v>12</v>
      </c>
      <c r="B20" s="105" t="str">
        <f>IF('Proje Bilgileri'!B24&lt;&gt;"",'Proje Bilgileri'!B24,"")</f>
        <v/>
      </c>
      <c r="C20" s="214" t="str">
        <f>IF('Proje Bilgileri'!B24&lt;&gt;"",'Proje Bilgileri'!C24,"")</f>
        <v/>
      </c>
      <c r="D20" s="214"/>
      <c r="E20" s="209"/>
      <c r="F20" s="209"/>
      <c r="G20" s="209"/>
      <c r="H20" s="209"/>
      <c r="I20" s="217"/>
      <c r="J20" s="106" t="str">
        <f t="shared" si="0"/>
        <v/>
      </c>
      <c r="K20" s="107" t="str">
        <f>IF('Proje Bilgileri'!B24&lt;&gt;"",AsgariUcret,"")</f>
        <v/>
      </c>
      <c r="L20" s="108" t="str">
        <f>IF('Proje Bilgileri'!B24&lt;&gt;"",(IF(pKodu=1601,(IF(E20&lt;&gt;0,4,IF(F20&lt;&gt;0,IF(AND(I20&lt;&gt;0,J20&gt;=48),10,6),IF(G20&lt;&gt;0,IF(AND(I20&lt;&gt;0,J20&gt;=48),10,6),IF(H20&lt;&gt;0,12,""))))))),"")</f>
        <v/>
      </c>
      <c r="M20" s="107" t="str">
        <f>IFERROR(IF('Proje Bilgileri'!B24&lt;&gt;"",K20*L20,""),0)</f>
        <v/>
      </c>
      <c r="N20" s="107" t="str">
        <f>IF('Proje Bilgileri'!B24&lt;&gt;"",G011B!R19,"")</f>
        <v/>
      </c>
      <c r="O20" s="117" t="str">
        <f>IF('Proje Bilgileri'!B24&lt;&gt;"",MIN(M20:N20),"")</f>
        <v/>
      </c>
    </row>
    <row r="21" spans="1:15" x14ac:dyDescent="0.25">
      <c r="A21" s="116">
        <v>13</v>
      </c>
      <c r="B21" s="105" t="str">
        <f>IF('Proje Bilgileri'!B25&lt;&gt;"",'Proje Bilgileri'!B25,"")</f>
        <v/>
      </c>
      <c r="C21" s="214" t="str">
        <f>IF('Proje Bilgileri'!B25&lt;&gt;"",'Proje Bilgileri'!C25,"")</f>
        <v/>
      </c>
      <c r="D21" s="214"/>
      <c r="E21" s="209"/>
      <c r="F21" s="209"/>
      <c r="G21" s="209"/>
      <c r="H21" s="209"/>
      <c r="I21" s="217"/>
      <c r="J21" s="106" t="str">
        <f t="shared" si="0"/>
        <v/>
      </c>
      <c r="K21" s="107" t="str">
        <f>IF('Proje Bilgileri'!B25&lt;&gt;"",AsgariUcret,"")</f>
        <v/>
      </c>
      <c r="L21" s="108" t="str">
        <f>IF('Proje Bilgileri'!B25&lt;&gt;"",(IF(pKodu=1601,(IF(E21&lt;&gt;0,4,IF(F21&lt;&gt;0,IF(AND(I21&lt;&gt;0,J21&gt;=48),10,6),IF(G21&lt;&gt;0,IF(AND(I21&lt;&gt;0,J21&gt;=48),10,6),IF(H21&lt;&gt;0,12,""))))))),"")</f>
        <v/>
      </c>
      <c r="M21" s="107" t="str">
        <f>IFERROR(IF('Proje Bilgileri'!B25&lt;&gt;"",K21*L21,""),0)</f>
        <v/>
      </c>
      <c r="N21" s="107" t="str">
        <f>IF('Proje Bilgileri'!B25&lt;&gt;"",G011B!R20,"")</f>
        <v/>
      </c>
      <c r="O21" s="117" t="str">
        <f>IF('Proje Bilgileri'!B25&lt;&gt;"",MIN(M21:N21),"")</f>
        <v/>
      </c>
    </row>
    <row r="22" spans="1:15" x14ac:dyDescent="0.25">
      <c r="A22" s="116">
        <v>14</v>
      </c>
      <c r="B22" s="105" t="str">
        <f>IF('Proje Bilgileri'!B26&lt;&gt;"",'Proje Bilgileri'!B26,"")</f>
        <v/>
      </c>
      <c r="C22" s="214" t="str">
        <f>IF('Proje Bilgileri'!B26&lt;&gt;"",'Proje Bilgileri'!C26,"")</f>
        <v/>
      </c>
      <c r="D22" s="214"/>
      <c r="E22" s="209"/>
      <c r="F22" s="209"/>
      <c r="G22" s="209"/>
      <c r="H22" s="209"/>
      <c r="I22" s="217"/>
      <c r="J22" s="106" t="str">
        <f t="shared" si="0"/>
        <v/>
      </c>
      <c r="K22" s="107" t="str">
        <f>IF('Proje Bilgileri'!B26&lt;&gt;"",AsgariUcret,"")</f>
        <v/>
      </c>
      <c r="L22" s="108" t="str">
        <f>IF('Proje Bilgileri'!B26&lt;&gt;"",(IF(pKodu=1601,(IF(E22&lt;&gt;0,4,IF(F22&lt;&gt;0,IF(AND(I22&lt;&gt;0,J22&gt;=48),10,6),IF(G22&lt;&gt;0,IF(AND(I22&lt;&gt;0,J22&gt;=48),10,6),IF(H22&lt;&gt;0,12,""))))))),"")</f>
        <v/>
      </c>
      <c r="M22" s="107" t="str">
        <f>IFERROR(IF('Proje Bilgileri'!B26&lt;&gt;"",K22*L22,""),0)</f>
        <v/>
      </c>
      <c r="N22" s="107" t="str">
        <f>IF('Proje Bilgileri'!B26&lt;&gt;"",G011B!R21,"")</f>
        <v/>
      </c>
      <c r="O22" s="117" t="str">
        <f>IF('Proje Bilgileri'!B26&lt;&gt;"",MIN(M22:N22),"")</f>
        <v/>
      </c>
    </row>
    <row r="23" spans="1:15" x14ac:dyDescent="0.25">
      <c r="A23" s="116">
        <v>15</v>
      </c>
      <c r="B23" s="105" t="str">
        <f>IF('Proje Bilgileri'!B27&lt;&gt;"",'Proje Bilgileri'!B27,"")</f>
        <v/>
      </c>
      <c r="C23" s="214" t="str">
        <f>IF('Proje Bilgileri'!B27&lt;&gt;"",'Proje Bilgileri'!C27,"")</f>
        <v/>
      </c>
      <c r="D23" s="214"/>
      <c r="E23" s="209"/>
      <c r="F23" s="209"/>
      <c r="G23" s="209"/>
      <c r="H23" s="209"/>
      <c r="I23" s="217"/>
      <c r="J23" s="106" t="str">
        <f t="shared" si="0"/>
        <v/>
      </c>
      <c r="K23" s="107" t="str">
        <f>IF('Proje Bilgileri'!B27&lt;&gt;"",AsgariUcret,"")</f>
        <v/>
      </c>
      <c r="L23" s="108" t="str">
        <f>IF('Proje Bilgileri'!B27&lt;&gt;"",(IF(pKodu=1601,(IF(E23&lt;&gt;0,4,IF(F23&lt;&gt;0,IF(AND(I23&lt;&gt;0,J23&gt;=48),10,6),IF(G23&lt;&gt;0,IF(AND(I23&lt;&gt;0,J23&gt;=48),10,6),IF(H23&lt;&gt;0,12,""))))))),"")</f>
        <v/>
      </c>
      <c r="M23" s="107" t="str">
        <f>IFERROR(IF('Proje Bilgileri'!B27&lt;&gt;"",K23*L23,""),0)</f>
        <v/>
      </c>
      <c r="N23" s="107" t="str">
        <f>IF('Proje Bilgileri'!B27&lt;&gt;"",G011B!R22,"")</f>
        <v/>
      </c>
      <c r="O23" s="117" t="str">
        <f>IF('Proje Bilgileri'!B27&lt;&gt;"",MIN(M23:N23),"")</f>
        <v/>
      </c>
    </row>
    <row r="24" spans="1:15" x14ac:dyDescent="0.25">
      <c r="A24" s="116">
        <v>16</v>
      </c>
      <c r="B24" s="105" t="str">
        <f>IF('Proje Bilgileri'!B28&lt;&gt;"",'Proje Bilgileri'!B28,"")</f>
        <v/>
      </c>
      <c r="C24" s="214" t="str">
        <f>IF('Proje Bilgileri'!B28&lt;&gt;"",'Proje Bilgileri'!C28,"")</f>
        <v/>
      </c>
      <c r="D24" s="214"/>
      <c r="E24" s="209"/>
      <c r="F24" s="209"/>
      <c r="G24" s="209"/>
      <c r="H24" s="209"/>
      <c r="I24" s="217"/>
      <c r="J24" s="106" t="str">
        <f t="shared" si="0"/>
        <v/>
      </c>
      <c r="K24" s="107" t="str">
        <f>IF('Proje Bilgileri'!B28&lt;&gt;"",AsgariUcret,"")</f>
        <v/>
      </c>
      <c r="L24" s="108" t="str">
        <f>IF('Proje Bilgileri'!B28&lt;&gt;"",(IF(pKodu=1601,(IF(E24&lt;&gt;0,4,IF(F24&lt;&gt;0,IF(AND(I24&lt;&gt;0,J24&gt;=48),10,6),IF(G24&lt;&gt;0,IF(AND(I24&lt;&gt;0,J24&gt;=48),10,6),IF(H24&lt;&gt;0,12,""))))))),"")</f>
        <v/>
      </c>
      <c r="M24" s="107" t="str">
        <f>IFERROR(IF('Proje Bilgileri'!B28&lt;&gt;"",K24*L24,""),0)</f>
        <v/>
      </c>
      <c r="N24" s="107" t="str">
        <f>IF('Proje Bilgileri'!B28&lt;&gt;"",G011B!R23,"")</f>
        <v/>
      </c>
      <c r="O24" s="117" t="str">
        <f>IF('Proje Bilgileri'!B28&lt;&gt;"",MIN(M24:N24),"")</f>
        <v/>
      </c>
    </row>
    <row r="25" spans="1:15" x14ac:dyDescent="0.25">
      <c r="A25" s="116">
        <v>17</v>
      </c>
      <c r="B25" s="105" t="str">
        <f>IF('Proje Bilgileri'!B29&lt;&gt;"",'Proje Bilgileri'!B29,"")</f>
        <v/>
      </c>
      <c r="C25" s="214" t="str">
        <f>IF('Proje Bilgileri'!B29&lt;&gt;"",'Proje Bilgileri'!C29,"")</f>
        <v/>
      </c>
      <c r="D25" s="214"/>
      <c r="E25" s="209"/>
      <c r="F25" s="209"/>
      <c r="G25" s="209"/>
      <c r="H25" s="209"/>
      <c r="I25" s="217"/>
      <c r="J25" s="106" t="str">
        <f t="shared" si="0"/>
        <v/>
      </c>
      <c r="K25" s="107" t="str">
        <f>IF('Proje Bilgileri'!B29&lt;&gt;"",AsgariUcret,"")</f>
        <v/>
      </c>
      <c r="L25" s="108" t="str">
        <f>IF('Proje Bilgileri'!B29&lt;&gt;"",(IF(pKodu=1601,(IF(E25&lt;&gt;0,4,IF(F25&lt;&gt;0,IF(AND(I25&lt;&gt;0,J25&gt;=48),10,6),IF(G25&lt;&gt;0,IF(AND(I25&lt;&gt;0,J25&gt;=48),10,6),IF(H25&lt;&gt;0,12,""))))))),"")</f>
        <v/>
      </c>
      <c r="M25" s="107" t="str">
        <f>IFERROR(IF('Proje Bilgileri'!B29&lt;&gt;"",K25*L25,""),0)</f>
        <v/>
      </c>
      <c r="N25" s="107" t="str">
        <f>IF('Proje Bilgileri'!B29&lt;&gt;"",G011B!R24,"")</f>
        <v/>
      </c>
      <c r="O25" s="117" t="str">
        <f>IF('Proje Bilgileri'!B29&lt;&gt;"",MIN(M25:N25),"")</f>
        <v/>
      </c>
    </row>
    <row r="26" spans="1:15" x14ac:dyDescent="0.25">
      <c r="A26" s="116">
        <v>18</v>
      </c>
      <c r="B26" s="105" t="str">
        <f>IF('Proje Bilgileri'!B30&lt;&gt;"",'Proje Bilgileri'!B30,"")</f>
        <v/>
      </c>
      <c r="C26" s="214" t="str">
        <f>IF('Proje Bilgileri'!B30&lt;&gt;"",'Proje Bilgileri'!C30,"")</f>
        <v/>
      </c>
      <c r="D26" s="214"/>
      <c r="E26" s="209"/>
      <c r="F26" s="209"/>
      <c r="G26" s="209"/>
      <c r="H26" s="209"/>
      <c r="I26" s="217"/>
      <c r="J26" s="106" t="str">
        <f t="shared" si="0"/>
        <v/>
      </c>
      <c r="K26" s="107" t="str">
        <f>IF('Proje Bilgileri'!B30&lt;&gt;"",AsgariUcret,"")</f>
        <v/>
      </c>
      <c r="L26" s="108" t="str">
        <f>IF('Proje Bilgileri'!B30&lt;&gt;"",(IF(pKodu=1601,(IF(E26&lt;&gt;0,4,IF(F26&lt;&gt;0,IF(AND(I26&lt;&gt;0,J26&gt;=48),10,6),IF(G26&lt;&gt;0,IF(AND(I26&lt;&gt;0,J26&gt;=48),10,6),IF(H26&lt;&gt;0,12,""))))))),"")</f>
        <v/>
      </c>
      <c r="M26" s="107" t="str">
        <f>IFERROR(IF('Proje Bilgileri'!B30&lt;&gt;"",K26*L26,""),0)</f>
        <v/>
      </c>
      <c r="N26" s="107" t="str">
        <f>IF('Proje Bilgileri'!B30&lt;&gt;"",G011B!R25,"")</f>
        <v/>
      </c>
      <c r="O26" s="117" t="str">
        <f>IF('Proje Bilgileri'!B30&lt;&gt;"",MIN(M26:N26),"")</f>
        <v/>
      </c>
    </row>
    <row r="27" spans="1:15" x14ac:dyDescent="0.25">
      <c r="A27" s="116">
        <v>19</v>
      </c>
      <c r="B27" s="105" t="str">
        <f>IF('Proje Bilgileri'!B31&lt;&gt;"",'Proje Bilgileri'!B31,"")</f>
        <v/>
      </c>
      <c r="C27" s="214" t="str">
        <f>IF('Proje Bilgileri'!B31&lt;&gt;"",'Proje Bilgileri'!C31,"")</f>
        <v/>
      </c>
      <c r="D27" s="214"/>
      <c r="E27" s="209"/>
      <c r="F27" s="209"/>
      <c r="G27" s="209"/>
      <c r="H27" s="209"/>
      <c r="I27" s="217"/>
      <c r="J27" s="106" t="str">
        <f t="shared" si="0"/>
        <v/>
      </c>
      <c r="K27" s="107" t="str">
        <f>IF('Proje Bilgileri'!B31&lt;&gt;"",AsgariUcret,"")</f>
        <v/>
      </c>
      <c r="L27" s="108" t="str">
        <f>IF('Proje Bilgileri'!B31&lt;&gt;"",(IF(pKodu=1601,(IF(E27&lt;&gt;0,4,IF(F27&lt;&gt;0,IF(AND(I27&lt;&gt;0,J27&gt;=48),10,6),IF(G27&lt;&gt;0,IF(AND(I27&lt;&gt;0,J27&gt;=48),10,6),IF(H27&lt;&gt;0,12,""))))))),"")</f>
        <v/>
      </c>
      <c r="M27" s="107" t="str">
        <f>IFERROR(IF('Proje Bilgileri'!B31&lt;&gt;"",K27*L27,""),0)</f>
        <v/>
      </c>
      <c r="N27" s="107" t="str">
        <f>IF('Proje Bilgileri'!B31&lt;&gt;"",G011B!R26,"")</f>
        <v/>
      </c>
      <c r="O27" s="117" t="str">
        <f>IF('Proje Bilgileri'!B31&lt;&gt;"",MIN(M27:N27),"")</f>
        <v/>
      </c>
    </row>
    <row r="28" spans="1:15" ht="15.75" thickBot="1" x14ac:dyDescent="0.3">
      <c r="A28" s="118">
        <v>20</v>
      </c>
      <c r="B28" s="119" t="str">
        <f>IF('Proje Bilgileri'!B32&lt;&gt;"",'Proje Bilgileri'!B32,"")</f>
        <v/>
      </c>
      <c r="C28" s="215" t="str">
        <f>IF('Proje Bilgileri'!B32&lt;&gt;"",'Proje Bilgileri'!C32,"")</f>
        <v/>
      </c>
      <c r="D28" s="215"/>
      <c r="E28" s="212"/>
      <c r="F28" s="212"/>
      <c r="G28" s="212"/>
      <c r="H28" s="212"/>
      <c r="I28" s="218"/>
      <c r="J28" s="121" t="str">
        <f t="shared" si="0"/>
        <v/>
      </c>
      <c r="K28" s="122" t="str">
        <f>IF('Proje Bilgileri'!B32&lt;&gt;"",AsgariUcret,"")</f>
        <v/>
      </c>
      <c r="L28" s="123" t="str">
        <f>IF('Proje Bilgileri'!B32&lt;&gt;"",(IF(pKodu=1601,(IF(E28&lt;&gt;0,4,IF(F28&lt;&gt;0,IF(AND(I28&lt;&gt;0,J28&gt;=48),10,6),IF(G28&lt;&gt;0,IF(AND(I28&lt;&gt;0,J28&gt;=48),10,6),IF(H28&lt;&gt;0,12,""))))))),"")</f>
        <v/>
      </c>
      <c r="M28" s="122" t="str">
        <f>IFERROR(IF('Proje Bilgileri'!B32&lt;&gt;"",K28*L28,""),0)</f>
        <v/>
      </c>
      <c r="N28" s="122" t="str">
        <f>IF('Proje Bilgileri'!B32&lt;&gt;"",G011B!R27,"")</f>
        <v/>
      </c>
      <c r="O28" s="124" t="str">
        <f>IF('Proje Bilgileri'!B32&lt;&gt;"",MIN(M28:N28),"")</f>
        <v/>
      </c>
    </row>
    <row r="29" spans="1:15" s="103" customFormat="1" ht="12.75" x14ac:dyDescent="0.2">
      <c r="A29" s="103" t="s">
        <v>110</v>
      </c>
    </row>
    <row r="30" spans="1:15" s="103" customFormat="1" ht="12.75" x14ac:dyDescent="0.2">
      <c r="A30" s="103" t="s">
        <v>111</v>
      </c>
    </row>
    <row r="31" spans="1:15" s="103" customFormat="1" ht="12.75" x14ac:dyDescent="0.2">
      <c r="A31" s="103" t="s">
        <v>112</v>
      </c>
    </row>
    <row r="32" spans="1:15" x14ac:dyDescent="0.25">
      <c r="I32"/>
      <c r="J32"/>
      <c r="K32"/>
      <c r="L32"/>
    </row>
    <row r="33" spans="1:15" x14ac:dyDescent="0.25">
      <c r="C33" s="92"/>
      <c r="I33" s="90"/>
      <c r="J33"/>
      <c r="K33" s="92"/>
      <c r="M33" s="92"/>
      <c r="N33" s="92"/>
    </row>
    <row r="34" spans="1:15" x14ac:dyDescent="0.25">
      <c r="A34" s="45" t="s">
        <v>68</v>
      </c>
      <c r="B34" t="s">
        <v>69</v>
      </c>
      <c r="C34" s="91" t="s">
        <v>70</v>
      </c>
      <c r="D34" s="297" t="s">
        <v>71</v>
      </c>
      <c r="E34" s="297"/>
      <c r="F34" s="297"/>
      <c r="G34" s="297"/>
      <c r="H34" s="297"/>
      <c r="I34" s="297"/>
      <c r="J34"/>
      <c r="K34" s="92"/>
      <c r="M34" s="92"/>
      <c r="N34" s="92"/>
    </row>
    <row r="35" spans="1:15" x14ac:dyDescent="0.25">
      <c r="C35" s="91" t="s">
        <v>72</v>
      </c>
      <c r="D35" s="289"/>
      <c r="E35" s="289"/>
      <c r="F35" s="289"/>
      <c r="G35" s="289"/>
      <c r="H35" s="289"/>
      <c r="I35" s="289"/>
      <c r="J35"/>
      <c r="K35" s="92"/>
      <c r="M35" s="92"/>
      <c r="N35" s="92"/>
    </row>
    <row r="36" spans="1:15" ht="15.75" x14ac:dyDescent="0.25">
      <c r="A36" s="314" t="s">
        <v>94</v>
      </c>
      <c r="B36" s="314"/>
      <c r="C36" s="314"/>
      <c r="D36" s="314"/>
      <c r="E36" s="314"/>
      <c r="F36" s="314"/>
      <c r="G36" s="314"/>
      <c r="H36" s="314"/>
      <c r="I36" s="314"/>
      <c r="J36" s="314"/>
      <c r="K36" s="314"/>
      <c r="L36" s="314"/>
      <c r="M36" s="314"/>
      <c r="N36" s="314"/>
      <c r="O36" s="314"/>
    </row>
    <row r="37" spans="1:15" ht="15.75" x14ac:dyDescent="0.25">
      <c r="A37" s="314" t="str">
        <f>IF(Dönem&lt;&gt;"",CONCATENATE(Dönem,". döneme aittir."),"")</f>
        <v/>
      </c>
      <c r="B37" s="314"/>
      <c r="C37" s="314"/>
      <c r="D37" s="314"/>
      <c r="E37" s="314"/>
      <c r="F37" s="314"/>
      <c r="G37" s="314"/>
      <c r="H37" s="314"/>
      <c r="I37" s="314"/>
      <c r="J37" s="314"/>
      <c r="K37" s="314"/>
      <c r="L37" s="314"/>
      <c r="M37" s="314"/>
      <c r="N37" s="314"/>
      <c r="O37" s="314"/>
    </row>
    <row r="38" spans="1:15" ht="19.5" thickBot="1" x14ac:dyDescent="0.35">
      <c r="A38" s="303" t="s">
        <v>95</v>
      </c>
      <c r="B38" s="303"/>
      <c r="C38" s="303"/>
      <c r="D38" s="303"/>
      <c r="E38" s="303"/>
      <c r="F38" s="303"/>
      <c r="G38" s="303"/>
      <c r="H38" s="303"/>
      <c r="I38" s="303"/>
      <c r="J38" s="303"/>
      <c r="K38" s="303"/>
      <c r="L38" s="303"/>
      <c r="M38" s="303"/>
      <c r="N38" s="303"/>
      <c r="O38" s="303"/>
    </row>
    <row r="39" spans="1:15" ht="15.75" thickBot="1" x14ac:dyDescent="0.3">
      <c r="A39" s="313" t="s">
        <v>1</v>
      </c>
      <c r="B39" s="300"/>
      <c r="C39" s="313" t="str">
        <f>IF(ProjeNo&gt;0,ProjeNo,"")</f>
        <v/>
      </c>
      <c r="D39" s="299"/>
      <c r="E39" s="299"/>
      <c r="F39" s="299"/>
      <c r="G39" s="299"/>
      <c r="H39" s="299"/>
      <c r="I39" s="299"/>
      <c r="J39" s="299"/>
      <c r="K39" s="299"/>
      <c r="L39" s="299"/>
      <c r="M39" s="299"/>
      <c r="N39" s="299"/>
      <c r="O39" s="300"/>
    </row>
    <row r="40" spans="1:15" ht="15.75" thickBot="1" x14ac:dyDescent="0.3">
      <c r="A40" s="326" t="s">
        <v>2</v>
      </c>
      <c r="B40" s="327"/>
      <c r="C40" s="328" t="str">
        <f>IF(ProjeAdı&lt;&gt;"",ProjeAdı,"")</f>
        <v/>
      </c>
      <c r="D40" s="329"/>
      <c r="E40" s="329"/>
      <c r="F40" s="329"/>
      <c r="G40" s="329"/>
      <c r="H40" s="329"/>
      <c r="I40" s="329"/>
      <c r="J40" s="329"/>
      <c r="K40" s="329"/>
      <c r="L40" s="329"/>
      <c r="M40" s="329"/>
      <c r="N40" s="329"/>
      <c r="O40" s="330"/>
    </row>
    <row r="41" spans="1:15" ht="15.75" thickBot="1" x14ac:dyDescent="0.3">
      <c r="A41" s="326" t="s">
        <v>4</v>
      </c>
      <c r="B41" s="327"/>
      <c r="C41" s="331">
        <f>BaşvuruTarihi</f>
        <v>0</v>
      </c>
      <c r="D41" s="332"/>
      <c r="E41" s="332"/>
      <c r="F41" s="332"/>
      <c r="G41" s="332"/>
      <c r="H41" s="332"/>
      <c r="I41" s="332"/>
      <c r="J41" s="332"/>
      <c r="K41" s="332"/>
      <c r="L41" s="332"/>
      <c r="M41" s="332"/>
      <c r="N41" s="332"/>
      <c r="O41" s="333"/>
    </row>
    <row r="42" spans="1:15" ht="15" customHeight="1" thickBot="1" x14ac:dyDescent="0.3">
      <c r="A42" s="321" t="s">
        <v>10</v>
      </c>
      <c r="B42" s="321" t="s">
        <v>11</v>
      </c>
      <c r="C42" s="321" t="s">
        <v>96</v>
      </c>
      <c r="D42" s="323" t="s">
        <v>97</v>
      </c>
      <c r="E42" s="323"/>
      <c r="F42" s="323"/>
      <c r="G42" s="323"/>
      <c r="H42" s="323"/>
      <c r="I42" s="324" t="s">
        <v>98</v>
      </c>
      <c r="J42" s="317" t="s">
        <v>99</v>
      </c>
      <c r="K42" s="319" t="s">
        <v>100</v>
      </c>
      <c r="L42" s="315" t="s">
        <v>101</v>
      </c>
      <c r="M42" s="315" t="s">
        <v>102</v>
      </c>
      <c r="N42" s="315" t="s">
        <v>103</v>
      </c>
      <c r="O42" s="315" t="s">
        <v>104</v>
      </c>
    </row>
    <row r="43" spans="1:15" ht="88.5" customHeight="1" thickBot="1" x14ac:dyDescent="0.3">
      <c r="A43" s="322"/>
      <c r="B43" s="322"/>
      <c r="C43" s="322"/>
      <c r="D43" s="104" t="s">
        <v>105</v>
      </c>
      <c r="E43" s="104" t="s">
        <v>106</v>
      </c>
      <c r="F43" s="104" t="s">
        <v>107</v>
      </c>
      <c r="G43" s="104" t="s">
        <v>108</v>
      </c>
      <c r="H43" s="104" t="s">
        <v>109</v>
      </c>
      <c r="I43" s="325"/>
      <c r="J43" s="318"/>
      <c r="K43" s="320"/>
      <c r="L43" s="316"/>
      <c r="M43" s="316"/>
      <c r="N43" s="316"/>
      <c r="O43" s="316"/>
    </row>
    <row r="44" spans="1:15" x14ac:dyDescent="0.25">
      <c r="A44" s="109">
        <v>21</v>
      </c>
      <c r="B44" s="110" t="str">
        <f>IF('Proje Bilgileri'!B33&lt;&gt;"",'Proje Bilgileri'!B33,"")</f>
        <v/>
      </c>
      <c r="C44" s="111" t="str">
        <f>IF('Proje Bilgileri'!B33&lt;&gt;"",'Proje Bilgileri'!C33,"")</f>
        <v/>
      </c>
      <c r="D44" s="213"/>
      <c r="E44" s="211"/>
      <c r="F44" s="211"/>
      <c r="G44" s="211"/>
      <c r="H44" s="211"/>
      <c r="I44" s="216"/>
      <c r="J44" s="112" t="str">
        <f t="shared" ref="J44:J63" si="1">IF(AND(BaşvuruTarihi&gt;0,I44&gt;0),DAYS360(I44,BaşvuruTarihi)/30,"")</f>
        <v/>
      </c>
      <c r="K44" s="113" t="str">
        <f>IF('Proje Bilgileri'!B33&lt;&gt;"",AsgariUcret,"")</f>
        <v/>
      </c>
      <c r="L44" s="114" t="str">
        <f>IF('Proje Bilgileri'!B33&lt;&gt;"",(IF(pKodu=1601,(IF(E44&lt;&gt;0,4,IF(F44&lt;&gt;0,IF(AND(I44&lt;&gt;0,J44&gt;=33),10,6),IF(G44&lt;&gt;0,IF(AND(I44&lt;&gt;0,J44&gt;=33),10,6),IF(H44&lt;&gt;0,12,0))))))),"")</f>
        <v/>
      </c>
      <c r="M44" s="113" t="str">
        <f>IFERROR(IF('Proje Bilgileri'!B48&lt;&gt;"",K44*L44,""),0)</f>
        <v/>
      </c>
      <c r="N44" s="113" t="str">
        <f>IF('Proje Bilgileri'!B33&lt;&gt;"",G011B!R42,"")</f>
        <v/>
      </c>
      <c r="O44" s="115" t="str">
        <f>IF('Proje Bilgileri'!B33&lt;&gt;"",MIN(M44:N44),"")</f>
        <v/>
      </c>
    </row>
    <row r="45" spans="1:15" x14ac:dyDescent="0.25">
      <c r="A45" s="116">
        <v>22</v>
      </c>
      <c r="B45" s="105" t="str">
        <f>IF('Proje Bilgileri'!B34&lt;&gt;"",'Proje Bilgileri'!B34,"")</f>
        <v/>
      </c>
      <c r="C45" s="53" t="str">
        <f>IF('Proje Bilgileri'!B34&lt;&gt;"",'Proje Bilgileri'!C34,"")</f>
        <v/>
      </c>
      <c r="D45" s="214"/>
      <c r="E45" s="209"/>
      <c r="F45" s="209"/>
      <c r="G45" s="209"/>
      <c r="H45" s="209"/>
      <c r="I45" s="217"/>
      <c r="J45" s="106" t="str">
        <f t="shared" si="1"/>
        <v/>
      </c>
      <c r="K45" s="107" t="str">
        <f>IF('Proje Bilgileri'!B34&lt;&gt;"",AsgariUcret,"")</f>
        <v/>
      </c>
      <c r="L45" s="108" t="str">
        <f>IF('Proje Bilgileri'!B34&lt;&gt;"",(IF(pKodu=1601,(IF(E45&lt;&gt;0,4,IF(F45&lt;&gt;0,IF(AND(I45&lt;&gt;0,J45&gt;=33),10,6),IF(G45&lt;&gt;0,IF(AND(I45&lt;&gt;0,J45&gt;=33),10,6),IF(H45&lt;&gt;0,12,0))))))),"")</f>
        <v/>
      </c>
      <c r="M45" s="107" t="str">
        <f>IFERROR(IF('Proje Bilgileri'!B49&lt;&gt;"",K45*L45,""),0)</f>
        <v/>
      </c>
      <c r="N45" s="107" t="str">
        <f>IF('Proje Bilgileri'!B34&lt;&gt;"",G011B!R43,"")</f>
        <v/>
      </c>
      <c r="O45" s="117" t="str">
        <f>IF('Proje Bilgileri'!B34&lt;&gt;"",MIN(M45:N45),"")</f>
        <v/>
      </c>
    </row>
    <row r="46" spans="1:15" x14ac:dyDescent="0.25">
      <c r="A46" s="116">
        <v>23</v>
      </c>
      <c r="B46" s="105" t="str">
        <f>IF('Proje Bilgileri'!B35&lt;&gt;"",'Proje Bilgileri'!B35,"")</f>
        <v/>
      </c>
      <c r="C46" s="53" t="str">
        <f>IF('Proje Bilgileri'!B35&lt;&gt;"",'Proje Bilgileri'!C35,"")</f>
        <v/>
      </c>
      <c r="D46" s="214"/>
      <c r="E46" s="209"/>
      <c r="F46" s="209"/>
      <c r="G46" s="209"/>
      <c r="H46" s="209"/>
      <c r="I46" s="217"/>
      <c r="J46" s="106" t="str">
        <f t="shared" si="1"/>
        <v/>
      </c>
      <c r="K46" s="107" t="str">
        <f>IF('Proje Bilgileri'!B35&lt;&gt;"",AsgariUcret,"")</f>
        <v/>
      </c>
      <c r="L46" s="108" t="str">
        <f>IF('Proje Bilgileri'!B35&lt;&gt;"",(IF(pKodu=1601,(IF(E46&lt;&gt;0,4,IF(F46&lt;&gt;0,IF(AND(I46&lt;&gt;0,J46&gt;=33),10,6),IF(G46&lt;&gt;0,IF(AND(I46&lt;&gt;0,J46&gt;=33),10,6),IF(H46&lt;&gt;0,12,0))))))),"")</f>
        <v/>
      </c>
      <c r="M46" s="107" t="str">
        <f>IFERROR(IF('Proje Bilgileri'!B50&lt;&gt;"",K46*L46,""),0)</f>
        <v/>
      </c>
      <c r="N46" s="107" t="str">
        <f>IF('Proje Bilgileri'!B35&lt;&gt;"",G011B!R44,"")</f>
        <v/>
      </c>
      <c r="O46" s="117" t="str">
        <f>IF('Proje Bilgileri'!B35&lt;&gt;"",MIN(M46:N46),"")</f>
        <v/>
      </c>
    </row>
    <row r="47" spans="1:15" x14ac:dyDescent="0.25">
      <c r="A47" s="116">
        <v>24</v>
      </c>
      <c r="B47" s="105" t="str">
        <f>IF('Proje Bilgileri'!B36&lt;&gt;"",'Proje Bilgileri'!B36,"")</f>
        <v/>
      </c>
      <c r="C47" s="53" t="str">
        <f>IF('Proje Bilgileri'!B36&lt;&gt;"",'Proje Bilgileri'!C36,"")</f>
        <v/>
      </c>
      <c r="D47" s="214"/>
      <c r="E47" s="209"/>
      <c r="F47" s="209"/>
      <c r="G47" s="209"/>
      <c r="H47" s="209"/>
      <c r="I47" s="217"/>
      <c r="J47" s="106" t="str">
        <f t="shared" si="1"/>
        <v/>
      </c>
      <c r="K47" s="107" t="str">
        <f>IF('Proje Bilgileri'!B36&lt;&gt;"",AsgariUcret,"")</f>
        <v/>
      </c>
      <c r="L47" s="108" t="str">
        <f>IF('Proje Bilgileri'!B36&lt;&gt;"",(IF(pKodu=1601,(IF(E47&lt;&gt;0,4,IF(F47&lt;&gt;0,IF(AND(I47&lt;&gt;0,J47&gt;=33),10,6),IF(G47&lt;&gt;0,IF(AND(I47&lt;&gt;0,J47&gt;=33),10,6),IF(H47&lt;&gt;0,12,0))))))),"")</f>
        <v/>
      </c>
      <c r="M47" s="107" t="str">
        <f>IFERROR(IF('Proje Bilgileri'!B51&lt;&gt;"",K47*L47,""),0)</f>
        <v/>
      </c>
      <c r="N47" s="107" t="str">
        <f>IF('Proje Bilgileri'!B36&lt;&gt;"",G011B!R45,"")</f>
        <v/>
      </c>
      <c r="O47" s="117" t="str">
        <f>IF('Proje Bilgileri'!B36&lt;&gt;"",MIN(M47:N47),"")</f>
        <v/>
      </c>
    </row>
    <row r="48" spans="1:15" x14ac:dyDescent="0.25">
      <c r="A48" s="116">
        <v>25</v>
      </c>
      <c r="B48" s="105" t="str">
        <f>IF('Proje Bilgileri'!B37&lt;&gt;"",'Proje Bilgileri'!B37,"")</f>
        <v/>
      </c>
      <c r="C48" s="53" t="str">
        <f>IF('Proje Bilgileri'!B37&lt;&gt;"",'Proje Bilgileri'!C37,"")</f>
        <v/>
      </c>
      <c r="D48" s="214"/>
      <c r="E48" s="209"/>
      <c r="F48" s="209"/>
      <c r="G48" s="209"/>
      <c r="H48" s="209"/>
      <c r="I48" s="217"/>
      <c r="J48" s="106" t="str">
        <f t="shared" si="1"/>
        <v/>
      </c>
      <c r="K48" s="107" t="str">
        <f>IF('Proje Bilgileri'!B37&lt;&gt;"",AsgariUcret,"")</f>
        <v/>
      </c>
      <c r="L48" s="108" t="str">
        <f>IF('Proje Bilgileri'!B37&lt;&gt;"",(IF(pKodu=1601,(IF(E48&lt;&gt;0,4,IF(F48&lt;&gt;0,IF(AND(I48&lt;&gt;0,J48&gt;=33),10,6),IF(G48&lt;&gt;0,IF(AND(I48&lt;&gt;0,J48&gt;=33),10,6),IF(H48&lt;&gt;0,12,0))))))),"")</f>
        <v/>
      </c>
      <c r="M48" s="107" t="str">
        <f>IFERROR(IF('Proje Bilgileri'!B52&lt;&gt;"",K48*L48,""),0)</f>
        <v/>
      </c>
      <c r="N48" s="107" t="str">
        <f>IF('Proje Bilgileri'!B37&lt;&gt;"",G011B!R46,"")</f>
        <v/>
      </c>
      <c r="O48" s="117" t="str">
        <f>IF('Proje Bilgileri'!B37&lt;&gt;"",MIN(M48:N48),"")</f>
        <v/>
      </c>
    </row>
    <row r="49" spans="1:15" x14ac:dyDescent="0.25">
      <c r="A49" s="116">
        <v>26</v>
      </c>
      <c r="B49" s="105" t="str">
        <f>IF('Proje Bilgileri'!B38&lt;&gt;"",'Proje Bilgileri'!B38,"")</f>
        <v/>
      </c>
      <c r="C49" s="53" t="str">
        <f>IF('Proje Bilgileri'!B38&lt;&gt;"",'Proje Bilgileri'!C38,"")</f>
        <v/>
      </c>
      <c r="D49" s="214"/>
      <c r="E49" s="209"/>
      <c r="F49" s="209"/>
      <c r="G49" s="209"/>
      <c r="H49" s="209"/>
      <c r="I49" s="217"/>
      <c r="J49" s="106" t="str">
        <f t="shared" si="1"/>
        <v/>
      </c>
      <c r="K49" s="107" t="str">
        <f>IF('Proje Bilgileri'!B38&lt;&gt;"",AsgariUcret,"")</f>
        <v/>
      </c>
      <c r="L49" s="108" t="str">
        <f>IF('Proje Bilgileri'!B38&lt;&gt;"",(IF(pKodu=1601,(IF(E49&lt;&gt;0,4,IF(F49&lt;&gt;0,IF(AND(I49&lt;&gt;0,J49&gt;=33),10,6),IF(G49&lt;&gt;0,IF(AND(I49&lt;&gt;0,J49&gt;=33),10,6),IF(H49&lt;&gt;0,12,0))))))),"")</f>
        <v/>
      </c>
      <c r="M49" s="107" t="str">
        <f>IFERROR(IF('Proje Bilgileri'!B53&lt;&gt;"",K49*L49,""),0)</f>
        <v/>
      </c>
      <c r="N49" s="107" t="str">
        <f>IF('Proje Bilgileri'!B38&lt;&gt;"",G011B!R47,"")</f>
        <v/>
      </c>
      <c r="O49" s="117" t="str">
        <f>IF('Proje Bilgileri'!B38&lt;&gt;"",MIN(M49:N49),"")</f>
        <v/>
      </c>
    </row>
    <row r="50" spans="1:15" x14ac:dyDescent="0.25">
      <c r="A50" s="116">
        <v>27</v>
      </c>
      <c r="B50" s="105" t="str">
        <f>IF('Proje Bilgileri'!B39&lt;&gt;"",'Proje Bilgileri'!B39,"")</f>
        <v/>
      </c>
      <c r="C50" s="53" t="str">
        <f>IF('Proje Bilgileri'!B39&lt;&gt;"",'Proje Bilgileri'!C39,"")</f>
        <v/>
      </c>
      <c r="D50" s="214"/>
      <c r="E50" s="209"/>
      <c r="F50" s="209"/>
      <c r="G50" s="209"/>
      <c r="H50" s="209"/>
      <c r="I50" s="217"/>
      <c r="J50" s="106" t="str">
        <f t="shared" si="1"/>
        <v/>
      </c>
      <c r="K50" s="107" t="str">
        <f>IF('Proje Bilgileri'!B39&lt;&gt;"",AsgariUcret,"")</f>
        <v/>
      </c>
      <c r="L50" s="108" t="str">
        <f>IF('Proje Bilgileri'!B39&lt;&gt;"",(IF(pKodu=1601,(IF(E50&lt;&gt;0,4,IF(F50&lt;&gt;0,IF(AND(I50&lt;&gt;0,J50&gt;=33),10,6),IF(G50&lt;&gt;0,IF(AND(I50&lt;&gt;0,J50&gt;=33),10,6),IF(H50&lt;&gt;0,12,0))))))),"")</f>
        <v/>
      </c>
      <c r="M50" s="107" t="str">
        <f>IFERROR(IF('Proje Bilgileri'!B54&lt;&gt;"",K50*L50,""),0)</f>
        <v/>
      </c>
      <c r="N50" s="107" t="str">
        <f>IF('Proje Bilgileri'!B39&lt;&gt;"",G011B!R48,"")</f>
        <v/>
      </c>
      <c r="O50" s="117" t="str">
        <f>IF('Proje Bilgileri'!B39&lt;&gt;"",MIN(M50:N50),"")</f>
        <v/>
      </c>
    </row>
    <row r="51" spans="1:15" x14ac:dyDescent="0.25">
      <c r="A51" s="116">
        <v>28</v>
      </c>
      <c r="B51" s="105" t="str">
        <f>IF('Proje Bilgileri'!B40&lt;&gt;"",'Proje Bilgileri'!B40,"")</f>
        <v/>
      </c>
      <c r="C51" s="53" t="str">
        <f>IF('Proje Bilgileri'!B40&lt;&gt;"",'Proje Bilgileri'!C40,"")</f>
        <v/>
      </c>
      <c r="D51" s="214"/>
      <c r="E51" s="209"/>
      <c r="F51" s="209"/>
      <c r="G51" s="209"/>
      <c r="H51" s="209"/>
      <c r="I51" s="217"/>
      <c r="J51" s="106" t="str">
        <f t="shared" si="1"/>
        <v/>
      </c>
      <c r="K51" s="107" t="str">
        <f>IF('Proje Bilgileri'!B40&lt;&gt;"",AsgariUcret,"")</f>
        <v/>
      </c>
      <c r="L51" s="108" t="str">
        <f>IF('Proje Bilgileri'!B40&lt;&gt;"",(IF(pKodu=1601,(IF(E51&lt;&gt;0,4,IF(F51&lt;&gt;0,IF(AND(I51&lt;&gt;0,J51&gt;=33),10,6),IF(G51&lt;&gt;0,IF(AND(I51&lt;&gt;0,J51&gt;=33),10,6),IF(H51&lt;&gt;0,12,0))))))),"")</f>
        <v/>
      </c>
      <c r="M51" s="107" t="str">
        <f>IFERROR(IF('Proje Bilgileri'!B55&lt;&gt;"",K51*L51,""),0)</f>
        <v/>
      </c>
      <c r="N51" s="107" t="str">
        <f>IF('Proje Bilgileri'!B40&lt;&gt;"",G011B!R49,"")</f>
        <v/>
      </c>
      <c r="O51" s="117" t="str">
        <f>IF('Proje Bilgileri'!B40&lt;&gt;"",MIN(M51:N51),"")</f>
        <v/>
      </c>
    </row>
    <row r="52" spans="1:15" x14ac:dyDescent="0.25">
      <c r="A52" s="116">
        <v>29</v>
      </c>
      <c r="B52" s="105" t="str">
        <f>IF('Proje Bilgileri'!B41&lt;&gt;"",'Proje Bilgileri'!B41,"")</f>
        <v/>
      </c>
      <c r="C52" s="53" t="str">
        <f>IF('Proje Bilgileri'!B41&lt;&gt;"",'Proje Bilgileri'!C41,"")</f>
        <v/>
      </c>
      <c r="D52" s="214"/>
      <c r="E52" s="209"/>
      <c r="F52" s="209"/>
      <c r="G52" s="209"/>
      <c r="H52" s="209"/>
      <c r="I52" s="217"/>
      <c r="J52" s="106" t="str">
        <f t="shared" si="1"/>
        <v/>
      </c>
      <c r="K52" s="107" t="str">
        <f>IF('Proje Bilgileri'!B41&lt;&gt;"",AsgariUcret,"")</f>
        <v/>
      </c>
      <c r="L52" s="108" t="str">
        <f>IF('Proje Bilgileri'!B41&lt;&gt;"",(IF(pKodu=1601,(IF(E52&lt;&gt;0,4,IF(F52&lt;&gt;0,IF(AND(I52&lt;&gt;0,J52&gt;=33),10,6),IF(G52&lt;&gt;0,IF(AND(I52&lt;&gt;0,J52&gt;=33),10,6),IF(H52&lt;&gt;0,12,0))))))),"")</f>
        <v/>
      </c>
      <c r="M52" s="107" t="str">
        <f>IFERROR(IF('Proje Bilgileri'!B56&lt;&gt;"",K52*L52,""),0)</f>
        <v/>
      </c>
      <c r="N52" s="107" t="str">
        <f>IF('Proje Bilgileri'!B41&lt;&gt;"",G011B!R50,"")</f>
        <v/>
      </c>
      <c r="O52" s="117" t="str">
        <f>IF('Proje Bilgileri'!B41&lt;&gt;"",MIN(M52:N52),"")</f>
        <v/>
      </c>
    </row>
    <row r="53" spans="1:15" x14ac:dyDescent="0.25">
      <c r="A53" s="116">
        <v>30</v>
      </c>
      <c r="B53" s="105" t="str">
        <f>IF('Proje Bilgileri'!B42&lt;&gt;"",'Proje Bilgileri'!B42,"")</f>
        <v/>
      </c>
      <c r="C53" s="53" t="str">
        <f>IF('Proje Bilgileri'!B42&lt;&gt;"",'Proje Bilgileri'!C42,"")</f>
        <v/>
      </c>
      <c r="D53" s="214"/>
      <c r="E53" s="209"/>
      <c r="F53" s="209"/>
      <c r="G53" s="209"/>
      <c r="H53" s="209"/>
      <c r="I53" s="217"/>
      <c r="J53" s="106" t="str">
        <f t="shared" si="1"/>
        <v/>
      </c>
      <c r="K53" s="107" t="str">
        <f>IF('Proje Bilgileri'!B42&lt;&gt;"",AsgariUcret,"")</f>
        <v/>
      </c>
      <c r="L53" s="108" t="str">
        <f>IF('Proje Bilgileri'!B42&lt;&gt;"",(IF(pKodu=1601,(IF(E53&lt;&gt;0,4,IF(F53&lt;&gt;0,IF(AND(I53&lt;&gt;0,J53&gt;=33),10,6),IF(G53&lt;&gt;0,IF(AND(I53&lt;&gt;0,J53&gt;=33),10,6),IF(H53&lt;&gt;0,12,0))))))),"")</f>
        <v/>
      </c>
      <c r="M53" s="107" t="str">
        <f>IFERROR(IF('Proje Bilgileri'!B57&lt;&gt;"",K53*L53,""),0)</f>
        <v/>
      </c>
      <c r="N53" s="107" t="str">
        <f>IF('Proje Bilgileri'!B42&lt;&gt;"",G011B!R51,"")</f>
        <v/>
      </c>
      <c r="O53" s="117" t="str">
        <f>IF('Proje Bilgileri'!B42&lt;&gt;"",MIN(M53:N53),"")</f>
        <v/>
      </c>
    </row>
    <row r="54" spans="1:15" x14ac:dyDescent="0.25">
      <c r="A54" s="116">
        <v>31</v>
      </c>
      <c r="B54" s="105" t="str">
        <f>IF('Proje Bilgileri'!B43&lt;&gt;"",'Proje Bilgileri'!B43,"")</f>
        <v/>
      </c>
      <c r="C54" s="53" t="str">
        <f>IF('Proje Bilgileri'!B43&lt;&gt;"",'Proje Bilgileri'!C43,"")</f>
        <v/>
      </c>
      <c r="D54" s="214"/>
      <c r="E54" s="209"/>
      <c r="F54" s="209"/>
      <c r="G54" s="209"/>
      <c r="H54" s="209"/>
      <c r="I54" s="217"/>
      <c r="J54" s="106" t="str">
        <f t="shared" si="1"/>
        <v/>
      </c>
      <c r="K54" s="107" t="str">
        <f>IF('Proje Bilgileri'!B43&lt;&gt;"",AsgariUcret,"")</f>
        <v/>
      </c>
      <c r="L54" s="108" t="str">
        <f>IF('Proje Bilgileri'!B43&lt;&gt;"",(IF(pKodu=1601,(IF(E54&lt;&gt;0,4,IF(F54&lt;&gt;0,IF(AND(I54&lt;&gt;0,J54&gt;=33),10,6),IF(G54&lt;&gt;0,IF(AND(I54&lt;&gt;0,J54&gt;=33),10,6),IF(H54&lt;&gt;0,12,0))))))),"")</f>
        <v/>
      </c>
      <c r="M54" s="107" t="str">
        <f>IFERROR(IF('Proje Bilgileri'!B58&lt;&gt;"",K54*L54,""),0)</f>
        <v/>
      </c>
      <c r="N54" s="107" t="str">
        <f>IF('Proje Bilgileri'!B43&lt;&gt;"",G011B!R52,"")</f>
        <v/>
      </c>
      <c r="O54" s="117" t="str">
        <f>IF('Proje Bilgileri'!B43&lt;&gt;"",MIN(M54:N54),"")</f>
        <v/>
      </c>
    </row>
    <row r="55" spans="1:15" x14ac:dyDescent="0.25">
      <c r="A55" s="116">
        <v>32</v>
      </c>
      <c r="B55" s="105" t="str">
        <f>IF('Proje Bilgileri'!B44&lt;&gt;"",'Proje Bilgileri'!B44,"")</f>
        <v/>
      </c>
      <c r="C55" s="53" t="str">
        <f>IF('Proje Bilgileri'!B44&lt;&gt;"",'Proje Bilgileri'!C44,"")</f>
        <v/>
      </c>
      <c r="D55" s="214"/>
      <c r="E55" s="209"/>
      <c r="F55" s="209"/>
      <c r="G55" s="209"/>
      <c r="H55" s="209"/>
      <c r="I55" s="217"/>
      <c r="J55" s="106" t="str">
        <f t="shared" si="1"/>
        <v/>
      </c>
      <c r="K55" s="107" t="str">
        <f>IF('Proje Bilgileri'!B44&lt;&gt;"",AsgariUcret,"")</f>
        <v/>
      </c>
      <c r="L55" s="108" t="str">
        <f>IF('Proje Bilgileri'!B44&lt;&gt;"",(IF(pKodu=1601,(IF(E55&lt;&gt;0,4,IF(F55&lt;&gt;0,IF(AND(I55&lt;&gt;0,J55&gt;=33),10,6),IF(G55&lt;&gt;0,IF(AND(I55&lt;&gt;0,J55&gt;=33),10,6),IF(H55&lt;&gt;0,12,0))))))),"")</f>
        <v/>
      </c>
      <c r="M55" s="107" t="str">
        <f>IFERROR(IF('Proje Bilgileri'!B59&lt;&gt;"",K55*L55,""),0)</f>
        <v/>
      </c>
      <c r="N55" s="107" t="str">
        <f>IF('Proje Bilgileri'!B44&lt;&gt;"",G011B!R53,"")</f>
        <v/>
      </c>
      <c r="O55" s="117" t="str">
        <f>IF('Proje Bilgileri'!B44&lt;&gt;"",MIN(M55:N55),"")</f>
        <v/>
      </c>
    </row>
    <row r="56" spans="1:15" x14ac:dyDescent="0.25">
      <c r="A56" s="116">
        <v>33</v>
      </c>
      <c r="B56" s="105" t="str">
        <f>IF('Proje Bilgileri'!B45&lt;&gt;"",'Proje Bilgileri'!B45,"")</f>
        <v/>
      </c>
      <c r="C56" s="53" t="str">
        <f>IF('Proje Bilgileri'!B45&lt;&gt;"",'Proje Bilgileri'!C45,"")</f>
        <v/>
      </c>
      <c r="D56" s="214"/>
      <c r="E56" s="209"/>
      <c r="F56" s="209"/>
      <c r="G56" s="209"/>
      <c r="H56" s="209"/>
      <c r="I56" s="217"/>
      <c r="J56" s="106" t="str">
        <f t="shared" si="1"/>
        <v/>
      </c>
      <c r="K56" s="107" t="str">
        <f>IF('Proje Bilgileri'!B45&lt;&gt;"",AsgariUcret,"")</f>
        <v/>
      </c>
      <c r="L56" s="108" t="str">
        <f>IF('Proje Bilgileri'!B45&lt;&gt;"",(IF(pKodu=1601,(IF(E56&lt;&gt;0,4,IF(F56&lt;&gt;0,IF(AND(I56&lt;&gt;0,J56&gt;=33),10,6),IF(G56&lt;&gt;0,IF(AND(I56&lt;&gt;0,J56&gt;=33),10,6),IF(H56&lt;&gt;0,12,0))))))),"")</f>
        <v/>
      </c>
      <c r="M56" s="107" t="str">
        <f>IFERROR(IF('Proje Bilgileri'!B60&lt;&gt;"",K56*L56,""),0)</f>
        <v/>
      </c>
      <c r="N56" s="107" t="str">
        <f>IF('Proje Bilgileri'!B45&lt;&gt;"",G011B!R54,"")</f>
        <v/>
      </c>
      <c r="O56" s="117" t="str">
        <f>IF('Proje Bilgileri'!B45&lt;&gt;"",MIN(M56:N56),"")</f>
        <v/>
      </c>
    </row>
    <row r="57" spans="1:15" x14ac:dyDescent="0.25">
      <c r="A57" s="116">
        <v>34</v>
      </c>
      <c r="B57" s="105" t="str">
        <f>IF('Proje Bilgileri'!B46&lt;&gt;"",'Proje Bilgileri'!B46,"")</f>
        <v/>
      </c>
      <c r="C57" s="53" t="str">
        <f>IF('Proje Bilgileri'!B46&lt;&gt;"",'Proje Bilgileri'!C46,"")</f>
        <v/>
      </c>
      <c r="D57" s="214"/>
      <c r="E57" s="209"/>
      <c r="F57" s="209"/>
      <c r="G57" s="209"/>
      <c r="H57" s="209"/>
      <c r="I57" s="217"/>
      <c r="J57" s="106" t="str">
        <f t="shared" si="1"/>
        <v/>
      </c>
      <c r="K57" s="107" t="str">
        <f>IF('Proje Bilgileri'!B46&lt;&gt;"",AsgariUcret,"")</f>
        <v/>
      </c>
      <c r="L57" s="108" t="str">
        <f>IF('Proje Bilgileri'!B46&lt;&gt;"",(IF(pKodu=1601,(IF(E57&lt;&gt;0,4,IF(F57&lt;&gt;0,IF(AND(I57&lt;&gt;0,J57&gt;=33),10,6),IF(G57&lt;&gt;0,IF(AND(I57&lt;&gt;0,J57&gt;=33),10,6),IF(H57&lt;&gt;0,12,0))))))),"")</f>
        <v/>
      </c>
      <c r="M57" s="107" t="str">
        <f>IFERROR(IF('Proje Bilgileri'!B61&lt;&gt;"",K57*L57,""),0)</f>
        <v/>
      </c>
      <c r="N57" s="107" t="str">
        <f>IF('Proje Bilgileri'!B46&lt;&gt;"",G011B!R55,"")</f>
        <v/>
      </c>
      <c r="O57" s="117" t="str">
        <f>IF('Proje Bilgileri'!B46&lt;&gt;"",MIN(M57:N57),"")</f>
        <v/>
      </c>
    </row>
    <row r="58" spans="1:15" x14ac:dyDescent="0.25">
      <c r="A58" s="116">
        <v>35</v>
      </c>
      <c r="B58" s="105" t="str">
        <f>IF('Proje Bilgileri'!B47&lt;&gt;"",'Proje Bilgileri'!B47,"")</f>
        <v/>
      </c>
      <c r="C58" s="53" t="str">
        <f>IF('Proje Bilgileri'!B47&lt;&gt;"",'Proje Bilgileri'!C47,"")</f>
        <v/>
      </c>
      <c r="D58" s="214"/>
      <c r="E58" s="209"/>
      <c r="F58" s="209"/>
      <c r="G58" s="209"/>
      <c r="H58" s="209"/>
      <c r="I58" s="217"/>
      <c r="J58" s="106" t="str">
        <f t="shared" si="1"/>
        <v/>
      </c>
      <c r="K58" s="107" t="str">
        <f>IF('Proje Bilgileri'!B47&lt;&gt;"",AsgariUcret,"")</f>
        <v/>
      </c>
      <c r="L58" s="108" t="str">
        <f>IF('Proje Bilgileri'!B47&lt;&gt;"",(IF(pKodu=1601,(IF(E58&lt;&gt;0,4,IF(F58&lt;&gt;0,IF(AND(I58&lt;&gt;0,J58&gt;=33),10,6),IF(G58&lt;&gt;0,IF(AND(I58&lt;&gt;0,J58&gt;=33),10,6),IF(H58&lt;&gt;0,12,0))))))),"")</f>
        <v/>
      </c>
      <c r="M58" s="107" t="str">
        <f>IFERROR(IF('Proje Bilgileri'!B62&lt;&gt;"",K58*L58,""),0)</f>
        <v/>
      </c>
      <c r="N58" s="107" t="str">
        <f>IF('Proje Bilgileri'!B47&lt;&gt;"",G011B!R56,"")</f>
        <v/>
      </c>
      <c r="O58" s="117" t="str">
        <f>IF('Proje Bilgileri'!B47&lt;&gt;"",MIN(M58:N58),"")</f>
        <v/>
      </c>
    </row>
    <row r="59" spans="1:15" x14ac:dyDescent="0.25">
      <c r="A59" s="116">
        <v>36</v>
      </c>
      <c r="B59" s="105" t="str">
        <f>IF('Proje Bilgileri'!B48&lt;&gt;"",'Proje Bilgileri'!B48,"")</f>
        <v/>
      </c>
      <c r="C59" s="53" t="str">
        <f>IF('Proje Bilgileri'!B48&lt;&gt;"",'Proje Bilgileri'!C48,"")</f>
        <v/>
      </c>
      <c r="D59" s="214"/>
      <c r="E59" s="209"/>
      <c r="F59" s="209"/>
      <c r="G59" s="209"/>
      <c r="H59" s="209"/>
      <c r="I59" s="217"/>
      <c r="J59" s="106" t="str">
        <f t="shared" si="1"/>
        <v/>
      </c>
      <c r="K59" s="107" t="str">
        <f>IF('Proje Bilgileri'!B48&lt;&gt;"",AsgariUcret,"")</f>
        <v/>
      </c>
      <c r="L59" s="108" t="str">
        <f>IF('Proje Bilgileri'!B48&lt;&gt;"",(IF(pKodu=1601,(IF(E59&lt;&gt;0,4,IF(F59&lt;&gt;0,IF(AND(I59&lt;&gt;0,J59&gt;=33),10,6),IF(G59&lt;&gt;0,IF(AND(I59&lt;&gt;0,J59&gt;=33),10,6),IF(H59&lt;&gt;0,12,0))))))),"")</f>
        <v/>
      </c>
      <c r="M59" s="107" t="str">
        <f>IFERROR(IF('Proje Bilgileri'!B63&lt;&gt;"",K59*L59,""),0)</f>
        <v/>
      </c>
      <c r="N59" s="107" t="str">
        <f>IF('Proje Bilgileri'!B48&lt;&gt;"",G011B!R57,"")</f>
        <v/>
      </c>
      <c r="O59" s="117" t="str">
        <f>IF('Proje Bilgileri'!B48&lt;&gt;"",MIN(M59:N59),"")</f>
        <v/>
      </c>
    </row>
    <row r="60" spans="1:15" x14ac:dyDescent="0.25">
      <c r="A60" s="116">
        <v>37</v>
      </c>
      <c r="B60" s="105" t="str">
        <f>IF('Proje Bilgileri'!B49&lt;&gt;"",'Proje Bilgileri'!B49,"")</f>
        <v/>
      </c>
      <c r="C60" s="53" t="str">
        <f>IF('Proje Bilgileri'!B49&lt;&gt;"",'Proje Bilgileri'!C49,"")</f>
        <v/>
      </c>
      <c r="D60" s="214"/>
      <c r="E60" s="209"/>
      <c r="F60" s="209"/>
      <c r="G60" s="209"/>
      <c r="H60" s="209"/>
      <c r="I60" s="217"/>
      <c r="J60" s="106" t="str">
        <f t="shared" si="1"/>
        <v/>
      </c>
      <c r="K60" s="107" t="str">
        <f>IF('Proje Bilgileri'!B49&lt;&gt;"",AsgariUcret,"")</f>
        <v/>
      </c>
      <c r="L60" s="108" t="str">
        <f>IF('Proje Bilgileri'!B49&lt;&gt;"",(IF(pKodu=1601,(IF(E60&lt;&gt;0,4,IF(F60&lt;&gt;0,IF(AND(I60&lt;&gt;0,J60&gt;=33),10,6),IF(G60&lt;&gt;0,IF(AND(I60&lt;&gt;0,J60&gt;=33),10,6),IF(H60&lt;&gt;0,12,0))))))),"")</f>
        <v/>
      </c>
      <c r="M60" s="107" t="str">
        <f>IFERROR(IF('Proje Bilgileri'!B64&lt;&gt;"",K60*L60,""),0)</f>
        <v/>
      </c>
      <c r="N60" s="107" t="str">
        <f>IF('Proje Bilgileri'!B49&lt;&gt;"",G011B!R58,"")</f>
        <v/>
      </c>
      <c r="O60" s="117" t="str">
        <f>IF('Proje Bilgileri'!B49&lt;&gt;"",MIN(M60:N60),"")</f>
        <v/>
      </c>
    </row>
    <row r="61" spans="1:15" x14ac:dyDescent="0.25">
      <c r="A61" s="116">
        <v>38</v>
      </c>
      <c r="B61" s="105" t="str">
        <f>IF('Proje Bilgileri'!B50&lt;&gt;"",'Proje Bilgileri'!B50,"")</f>
        <v/>
      </c>
      <c r="C61" s="53" t="str">
        <f>IF('Proje Bilgileri'!B50&lt;&gt;"",'Proje Bilgileri'!C50,"")</f>
        <v/>
      </c>
      <c r="D61" s="214"/>
      <c r="E61" s="209"/>
      <c r="F61" s="209"/>
      <c r="G61" s="209"/>
      <c r="H61" s="209"/>
      <c r="I61" s="217"/>
      <c r="J61" s="106" t="str">
        <f t="shared" si="1"/>
        <v/>
      </c>
      <c r="K61" s="107" t="str">
        <f>IF('Proje Bilgileri'!B50&lt;&gt;"",AsgariUcret,"")</f>
        <v/>
      </c>
      <c r="L61" s="108" t="str">
        <f>IF('Proje Bilgileri'!B50&lt;&gt;"",(IF(pKodu=1601,(IF(E61&lt;&gt;0,4,IF(F61&lt;&gt;0,IF(AND(I61&lt;&gt;0,J61&gt;=33),10,6),IF(G61&lt;&gt;0,IF(AND(I61&lt;&gt;0,J61&gt;=33),10,6),IF(H61&lt;&gt;0,12,0))))))),"")</f>
        <v/>
      </c>
      <c r="M61" s="107" t="str">
        <f>IFERROR(IF('Proje Bilgileri'!B65&lt;&gt;"",K61*L61,""),0)</f>
        <v/>
      </c>
      <c r="N61" s="107" t="str">
        <f>IF('Proje Bilgileri'!B50&lt;&gt;"",G011B!R59,"")</f>
        <v/>
      </c>
      <c r="O61" s="117" t="str">
        <f>IF('Proje Bilgileri'!B50&lt;&gt;"",MIN(M61:N61),"")</f>
        <v/>
      </c>
    </row>
    <row r="62" spans="1:15" x14ac:dyDescent="0.25">
      <c r="A62" s="116">
        <v>39</v>
      </c>
      <c r="B62" s="105" t="str">
        <f>IF('Proje Bilgileri'!B51&lt;&gt;"",'Proje Bilgileri'!B51,"")</f>
        <v/>
      </c>
      <c r="C62" s="53" t="str">
        <f>IF('Proje Bilgileri'!B51&lt;&gt;"",'Proje Bilgileri'!C51,"")</f>
        <v/>
      </c>
      <c r="D62" s="214"/>
      <c r="E62" s="209"/>
      <c r="F62" s="209"/>
      <c r="G62" s="209"/>
      <c r="H62" s="209"/>
      <c r="I62" s="217"/>
      <c r="J62" s="106" t="str">
        <f t="shared" si="1"/>
        <v/>
      </c>
      <c r="K62" s="107" t="str">
        <f>IF('Proje Bilgileri'!B51&lt;&gt;"",AsgariUcret,"")</f>
        <v/>
      </c>
      <c r="L62" s="108" t="str">
        <f>IF('Proje Bilgileri'!B51&lt;&gt;"",(IF(pKodu=1601,(IF(E62&lt;&gt;0,4,IF(F62&lt;&gt;0,IF(AND(I62&lt;&gt;0,J62&gt;=33),10,6),IF(G62&lt;&gt;0,IF(AND(I62&lt;&gt;0,J62&gt;=33),10,6),IF(H62&lt;&gt;0,12,0))))))),"")</f>
        <v/>
      </c>
      <c r="M62" s="107" t="str">
        <f>IFERROR(IF('Proje Bilgileri'!B66&lt;&gt;"",K62*L62,""),0)</f>
        <v/>
      </c>
      <c r="N62" s="107" t="str">
        <f>IF('Proje Bilgileri'!B51&lt;&gt;"",G011B!R60,"")</f>
        <v/>
      </c>
      <c r="O62" s="117" t="str">
        <f>IF('Proje Bilgileri'!B51&lt;&gt;"",MIN(M62:N62),"")</f>
        <v/>
      </c>
    </row>
    <row r="63" spans="1:15" ht="15.75" thickBot="1" x14ac:dyDescent="0.3">
      <c r="A63" s="118">
        <v>40</v>
      </c>
      <c r="B63" s="119" t="str">
        <f>IF('Proje Bilgileri'!B52&lt;&gt;"",'Proje Bilgileri'!B52,"")</f>
        <v/>
      </c>
      <c r="C63" s="120" t="str">
        <f>IF('Proje Bilgileri'!B52&lt;&gt;"",'Proje Bilgileri'!C52,"")</f>
        <v/>
      </c>
      <c r="D63" s="215"/>
      <c r="E63" s="212"/>
      <c r="F63" s="212"/>
      <c r="G63" s="212"/>
      <c r="H63" s="212"/>
      <c r="I63" s="218"/>
      <c r="J63" s="121" t="str">
        <f t="shared" si="1"/>
        <v/>
      </c>
      <c r="K63" s="122" t="str">
        <f>IF('Proje Bilgileri'!B52&lt;&gt;"",AsgariUcret,"")</f>
        <v/>
      </c>
      <c r="L63" s="123" t="str">
        <f>IF('Proje Bilgileri'!B52&lt;&gt;"",(IF(pKodu=1601,(IF(E63&lt;&gt;0,4,IF(F63&lt;&gt;0,IF(AND(I63&lt;&gt;0,J63&gt;=33),10,6),IF(G63&lt;&gt;0,IF(AND(I63&lt;&gt;0,J63&gt;=33),10,6),IF(H63&lt;&gt;0,12,0))))))),"")</f>
        <v/>
      </c>
      <c r="M63" s="122" t="str">
        <f>IFERROR(IF('Proje Bilgileri'!B67&lt;&gt;"",K63*L63,""),0)</f>
        <v/>
      </c>
      <c r="N63" s="122" t="str">
        <f>IF('Proje Bilgileri'!B52&lt;&gt;"",G011B!R61,"")</f>
        <v/>
      </c>
      <c r="O63" s="124" t="str">
        <f>IF('Proje Bilgileri'!B52&lt;&gt;"",MIN(M63:N63),"")</f>
        <v/>
      </c>
    </row>
    <row r="64" spans="1:15" s="103" customFormat="1" ht="12.75" x14ac:dyDescent="0.2">
      <c r="A64" s="103" t="s">
        <v>110</v>
      </c>
    </row>
    <row r="65" spans="1:14" s="103" customFormat="1" ht="12.75" x14ac:dyDescent="0.2">
      <c r="A65" s="103" t="s">
        <v>111</v>
      </c>
    </row>
    <row r="66" spans="1:14" s="103" customFormat="1" ht="12.75" x14ac:dyDescent="0.2">
      <c r="A66" s="103" t="s">
        <v>112</v>
      </c>
    </row>
    <row r="67" spans="1:14" x14ac:dyDescent="0.25">
      <c r="I67"/>
      <c r="J67"/>
      <c r="K67"/>
      <c r="L67"/>
    </row>
    <row r="68" spans="1:14" x14ac:dyDescent="0.25">
      <c r="C68" s="92"/>
      <c r="I68" s="90"/>
      <c r="J68"/>
      <c r="K68" s="92"/>
      <c r="M68" s="92"/>
      <c r="N68" s="92"/>
    </row>
    <row r="69" spans="1:14" x14ac:dyDescent="0.25">
      <c r="A69" s="45" t="s">
        <v>68</v>
      </c>
      <c r="B69" t="s">
        <v>69</v>
      </c>
      <c r="C69" s="91" t="s">
        <v>70</v>
      </c>
      <c r="D69" s="297" t="s">
        <v>71</v>
      </c>
      <c r="E69" s="297"/>
      <c r="F69" s="297"/>
      <c r="G69" s="297"/>
      <c r="H69" s="297"/>
      <c r="I69" s="297"/>
      <c r="J69"/>
      <c r="K69" s="92"/>
      <c r="M69" s="92"/>
      <c r="N69" s="92"/>
    </row>
    <row r="70" spans="1:14" x14ac:dyDescent="0.25">
      <c r="C70" s="91" t="s">
        <v>72</v>
      </c>
      <c r="D70" s="289"/>
      <c r="E70" s="289"/>
      <c r="F70" s="289"/>
      <c r="G70" s="289"/>
      <c r="H70" s="289"/>
      <c r="I70" s="289"/>
      <c r="J70"/>
      <c r="K70" s="92"/>
      <c r="M70" s="92"/>
      <c r="N70" s="92"/>
    </row>
  </sheetData>
  <sheetProtection algorithmName="SHA-512" hashValue="BxUWLCghDrmicMdQ7omiroI/k3SizR5jc5vNFX4q0jpaE93Vf5qSlwY536a/3fRC4+0GV+a5rBsM6aW+V0Vrbw==" saltValue="dK1NDV6ou0wlPQGnXQL+KA==" spinCount="100000" sheet="1" objects="1" scenarios="1"/>
  <mergeCells count="44">
    <mergeCell ref="M7:M8"/>
    <mergeCell ref="N7:N8"/>
    <mergeCell ref="O7:O8"/>
    <mergeCell ref="A2:O2"/>
    <mergeCell ref="D7:H7"/>
    <mergeCell ref="A6:B6"/>
    <mergeCell ref="C6:O6"/>
    <mergeCell ref="A7:A8"/>
    <mergeCell ref="B7:B8"/>
    <mergeCell ref="C7:C8"/>
    <mergeCell ref="I7:I8"/>
    <mergeCell ref="J7:J8"/>
    <mergeCell ref="K7:K8"/>
    <mergeCell ref="L7:L8"/>
    <mergeCell ref="A1:O1"/>
    <mergeCell ref="A3:O3"/>
    <mergeCell ref="A4:B4"/>
    <mergeCell ref="C4:O4"/>
    <mergeCell ref="A5:B5"/>
    <mergeCell ref="C5:O5"/>
    <mergeCell ref="D34:I34"/>
    <mergeCell ref="D35:I35"/>
    <mergeCell ref="A36:O36"/>
    <mergeCell ref="A37:O37"/>
    <mergeCell ref="A38:O38"/>
    <mergeCell ref="A39:B39"/>
    <mergeCell ref="C39:O39"/>
    <mergeCell ref="A40:B40"/>
    <mergeCell ref="C40:O40"/>
    <mergeCell ref="A41:B41"/>
    <mergeCell ref="C41:O41"/>
    <mergeCell ref="A42:A43"/>
    <mergeCell ref="B42:B43"/>
    <mergeCell ref="C42:C43"/>
    <mergeCell ref="D42:H42"/>
    <mergeCell ref="I42:I43"/>
    <mergeCell ref="O42:O43"/>
    <mergeCell ref="D69:I69"/>
    <mergeCell ref="D70:I70"/>
    <mergeCell ref="J42:J43"/>
    <mergeCell ref="K42:K43"/>
    <mergeCell ref="L42:L43"/>
    <mergeCell ref="M42:M43"/>
    <mergeCell ref="N42:N43"/>
  </mergeCells>
  <dataValidations xWindow="490" yWindow="642" count="1">
    <dataValidation type="list" allowBlank="1" showInputMessage="1" showErrorMessage="1" prompt="Mezuniyet durumuna göre X seçiniz._x000a_" sqref="E9:H28 E44:H63" xr:uid="{00000000-0002-0000-0A00-000000000000}">
      <formula1>"X"</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O330"/>
  <sheetViews>
    <sheetView zoomScaleNormal="100" workbookViewId="0">
      <selection activeCell="B8" sqref="B8"/>
    </sheetView>
  </sheetViews>
  <sheetFormatPr defaultRowHeight="15" x14ac:dyDescent="0.25"/>
  <cols>
    <col min="1" max="1" width="8.28515625" customWidth="1"/>
    <col min="2" max="2" width="33.28515625" customWidth="1"/>
    <col min="3" max="3" width="14.42578125" customWidth="1"/>
    <col min="4" max="4" width="39.7109375" customWidth="1"/>
    <col min="5" max="5" width="10.7109375" style="98" customWidth="1"/>
    <col min="6" max="7" width="10.7109375" customWidth="1"/>
    <col min="8" max="9" width="15.7109375" customWidth="1"/>
    <col min="10" max="10" width="12.140625" style="92" hidden="1" customWidth="1"/>
    <col min="11" max="11" width="9.7109375" style="92" hidden="1" customWidth="1"/>
    <col min="12" max="12" width="10.85546875" style="92" hidden="1" customWidth="1"/>
    <col min="13" max="13" width="150.7109375" style="56" customWidth="1"/>
  </cols>
  <sheetData>
    <row r="1" spans="1:13" ht="15.75" x14ac:dyDescent="0.25">
      <c r="A1" s="314" t="s">
        <v>113</v>
      </c>
      <c r="B1" s="314"/>
      <c r="C1" s="314"/>
      <c r="D1" s="314"/>
      <c r="E1" s="314"/>
      <c r="F1" s="314"/>
      <c r="G1" s="314"/>
      <c r="H1" s="314"/>
      <c r="I1" s="314"/>
    </row>
    <row r="2" spans="1:13" x14ac:dyDescent="0.25">
      <c r="A2" s="297" t="str">
        <f>IF(Dönem&lt;&gt;"",CONCATENATE(Dönem,". döneme aittir."),"")</f>
        <v/>
      </c>
      <c r="B2" s="297"/>
      <c r="C2" s="297"/>
      <c r="D2" s="297"/>
      <c r="E2" s="297"/>
      <c r="F2" s="297"/>
      <c r="G2" s="297"/>
      <c r="H2" s="297"/>
      <c r="I2" s="297"/>
    </row>
    <row r="3" spans="1:13" ht="18.75" thickBot="1" x14ac:dyDescent="0.3">
      <c r="A3" s="346" t="s">
        <v>114</v>
      </c>
      <c r="B3" s="346"/>
      <c r="C3" s="346"/>
      <c r="D3" s="346"/>
      <c r="E3" s="346"/>
      <c r="F3" s="346"/>
      <c r="G3" s="346"/>
      <c r="H3" s="346"/>
      <c r="I3" s="346"/>
    </row>
    <row r="4" spans="1:13" ht="15.75" thickBot="1" x14ac:dyDescent="0.3">
      <c r="A4" s="313" t="s">
        <v>1</v>
      </c>
      <c r="B4" s="300"/>
      <c r="C4" s="337" t="str">
        <f>IF(ProjeNo&gt;0,ProjeNo,"")</f>
        <v/>
      </c>
      <c r="D4" s="338"/>
      <c r="E4" s="338"/>
      <c r="F4" s="338"/>
      <c r="G4" s="338"/>
      <c r="H4" s="338"/>
      <c r="I4" s="339"/>
    </row>
    <row r="5" spans="1:13" ht="30" customHeight="1" thickBot="1" x14ac:dyDescent="0.3">
      <c r="A5" s="347" t="s">
        <v>2</v>
      </c>
      <c r="B5" s="348"/>
      <c r="C5" s="340" t="str">
        <f>IF(ProjeAdı&lt;&gt;"",ProjeAdı,"")</f>
        <v/>
      </c>
      <c r="D5" s="341"/>
      <c r="E5" s="341"/>
      <c r="F5" s="341"/>
      <c r="G5" s="341"/>
      <c r="H5" s="341"/>
      <c r="I5" s="342"/>
    </row>
    <row r="6" spans="1:13" ht="15.75" thickBot="1" x14ac:dyDescent="0.3">
      <c r="A6" s="313" t="s">
        <v>115</v>
      </c>
      <c r="B6" s="300"/>
      <c r="C6" s="255"/>
      <c r="D6" s="343"/>
      <c r="E6" s="344"/>
      <c r="F6" s="344"/>
      <c r="G6" s="344"/>
      <c r="H6" s="344"/>
      <c r="I6" s="345"/>
    </row>
    <row r="7" spans="1:13" ht="30.75" thickBot="1" x14ac:dyDescent="0.3">
      <c r="A7" s="93" t="s">
        <v>10</v>
      </c>
      <c r="B7" s="93" t="s">
        <v>11</v>
      </c>
      <c r="C7" s="93" t="s">
        <v>96</v>
      </c>
      <c r="D7" s="93" t="s">
        <v>13</v>
      </c>
      <c r="E7" s="134" t="s">
        <v>116</v>
      </c>
      <c r="F7" s="74" t="s">
        <v>117</v>
      </c>
      <c r="G7" s="94" t="s">
        <v>118</v>
      </c>
      <c r="H7" s="93" t="s">
        <v>119</v>
      </c>
      <c r="I7" s="129" t="s">
        <v>120</v>
      </c>
      <c r="J7" s="125" t="s">
        <v>121</v>
      </c>
      <c r="K7" s="125" t="s">
        <v>122</v>
      </c>
      <c r="L7" s="125" t="s">
        <v>117</v>
      </c>
    </row>
    <row r="8" spans="1:13" ht="20.25" customHeight="1" x14ac:dyDescent="0.25">
      <c r="A8" s="203">
        <v>1</v>
      </c>
      <c r="B8" s="239"/>
      <c r="C8" s="95" t="str">
        <f t="shared" ref="C8:C27" ca="1" si="0">IF(B8&lt;&gt;"",VLOOKUP(B8,INDIRECT(PersonelTablosu),2,0),"")</f>
        <v/>
      </c>
      <c r="D8" s="252" t="str">
        <f t="shared" ref="D8:D27" ca="1" si="1">IF(B8&lt;&gt;"",VLOOKUP(B8,INDIRECT(PersonelTablosu),3,0),"")</f>
        <v/>
      </c>
      <c r="E8" s="219"/>
      <c r="F8" s="220"/>
      <c r="G8" s="95" t="str">
        <f>IF(AND(B8&lt;&gt;"",L8&gt;=F8),E8*F8,"")</f>
        <v/>
      </c>
      <c r="H8" s="127" t="str">
        <f t="shared" ref="H8:H27" si="2">IF(B8&lt;&gt;"",VLOOKUP(B8,G011CTablo,14,0),"")</f>
        <v/>
      </c>
      <c r="I8" s="130" t="str">
        <f>IF(AND(B8&lt;&gt;"",J8&gt;=K8,L8&gt;0),G8*H8,"")</f>
        <v/>
      </c>
      <c r="J8" s="92" t="str">
        <f>IF(B8&lt;&gt;"",VLOOKUP(B8,G011B!$B:$R,16,0),"")</f>
        <v/>
      </c>
      <c r="K8" s="92" t="str">
        <f t="shared" ref="K8:K27" si="3">IF(B8&lt;&gt;"",SUMIF($B:$B,B8,$G:$G),"")</f>
        <v/>
      </c>
      <c r="L8" s="92" t="str">
        <f>IF(B8&lt;&gt;"",VLOOKUP(B8,G011B!$B:$Z,25,0),"")</f>
        <v/>
      </c>
      <c r="M8" s="179" t="str">
        <f>IF(J8&gt;=K8,"","Personelin bütün iş paketlerindeki Toplam Adam Ay değeri "&amp;K8&amp;". Bu değer, G011B formunda beyan edilen Çalışılan Toplam Ay değerini geçemez. Maliyeti hesaplamak için Adam/Ay Oranı veya Çalışılan Ay değerini düzeltiniz. ")</f>
        <v/>
      </c>
    </row>
    <row r="9" spans="1:13" ht="18" customHeight="1" x14ac:dyDescent="0.25">
      <c r="A9" s="204">
        <v>2</v>
      </c>
      <c r="B9" s="240"/>
      <c r="C9" s="100" t="str">
        <f t="shared" ca="1" si="0"/>
        <v/>
      </c>
      <c r="D9" s="253" t="str">
        <f t="shared" ca="1" si="1"/>
        <v/>
      </c>
      <c r="E9" s="221"/>
      <c r="F9" s="222"/>
      <c r="G9" s="100" t="str">
        <f t="shared" ref="G9:G27" si="4">IF(AND(B9&lt;&gt;"",L9&gt;=F9),E9*F9,"")</f>
        <v/>
      </c>
      <c r="H9" s="55" t="str">
        <f t="shared" si="2"/>
        <v/>
      </c>
      <c r="I9" s="136" t="str">
        <f t="shared" ref="I9:I27" si="5">IF(AND(B9&lt;&gt;"",J9&gt;=K9,L9&gt;0),G9*H9,"")</f>
        <v/>
      </c>
      <c r="J9" s="99" t="str">
        <f>IF(B9&lt;&gt;"",VLOOKUP(B9,G011B!$B:$R,16,0),"")</f>
        <v/>
      </c>
      <c r="K9" s="99" t="str">
        <f t="shared" si="3"/>
        <v/>
      </c>
      <c r="L9" s="99" t="str">
        <f>IF(B9&lt;&gt;"",VLOOKUP(B9,G011B!$B:$Z,25,0),"")</f>
        <v/>
      </c>
      <c r="M9" s="179" t="str">
        <f t="shared" ref="M9:M27" si="6">IF(J9&gt;=K9,"","Personelin bütün iş paketlerindeki Toplam Adam Ay değeri "&amp;K9&amp;". Bu değer, G011B formunda beyan edilen Çalışılan Toplam Ay değerini geçemez. Maliyeti hesaplamak için Adam/Ay Oranı veya Çalışılan Ay değerini düzeltiniz. ")</f>
        <v/>
      </c>
    </row>
    <row r="10" spans="1:13" ht="18" customHeight="1" x14ac:dyDescent="0.25">
      <c r="A10" s="204">
        <v>3</v>
      </c>
      <c r="B10" s="240"/>
      <c r="C10" s="100" t="str">
        <f t="shared" ca="1" si="0"/>
        <v/>
      </c>
      <c r="D10" s="253" t="str">
        <f t="shared" ca="1" si="1"/>
        <v/>
      </c>
      <c r="E10" s="221"/>
      <c r="F10" s="222"/>
      <c r="G10" s="100" t="str">
        <f t="shared" si="4"/>
        <v/>
      </c>
      <c r="H10" s="55" t="str">
        <f t="shared" si="2"/>
        <v/>
      </c>
      <c r="I10" s="136" t="str">
        <f t="shared" si="5"/>
        <v/>
      </c>
      <c r="J10" s="99" t="str">
        <f>IF(B10&lt;&gt;"",VLOOKUP(B10,G011B!$B:$R,16,0),"")</f>
        <v/>
      </c>
      <c r="K10" s="99" t="str">
        <f t="shared" si="3"/>
        <v/>
      </c>
      <c r="L10" s="99" t="str">
        <f>IF(B10&lt;&gt;"",VLOOKUP(B10,G011B!$B:$Z,25,0),"")</f>
        <v/>
      </c>
      <c r="M10" s="179" t="str">
        <f t="shared" si="6"/>
        <v/>
      </c>
    </row>
    <row r="11" spans="1:13" ht="18" customHeight="1" x14ac:dyDescent="0.25">
      <c r="A11" s="204">
        <v>4</v>
      </c>
      <c r="B11" s="240"/>
      <c r="C11" s="100" t="str">
        <f t="shared" ca="1" si="0"/>
        <v/>
      </c>
      <c r="D11" s="253" t="str">
        <f t="shared" ca="1" si="1"/>
        <v/>
      </c>
      <c r="E11" s="221"/>
      <c r="F11" s="222"/>
      <c r="G11" s="100" t="str">
        <f t="shared" si="4"/>
        <v/>
      </c>
      <c r="H11" s="55" t="str">
        <f t="shared" si="2"/>
        <v/>
      </c>
      <c r="I11" s="136" t="str">
        <f t="shared" si="5"/>
        <v/>
      </c>
      <c r="J11" s="99" t="str">
        <f>IF(B11&lt;&gt;"",VLOOKUP(B11,G011B!$B:$R,16,0),"")</f>
        <v/>
      </c>
      <c r="K11" s="99" t="str">
        <f t="shared" si="3"/>
        <v/>
      </c>
      <c r="L11" s="99" t="str">
        <f>IF(B11&lt;&gt;"",VLOOKUP(B11,G011B!$B:$Z,25,0),"")</f>
        <v/>
      </c>
      <c r="M11" s="179" t="str">
        <f t="shared" si="6"/>
        <v/>
      </c>
    </row>
    <row r="12" spans="1:13" ht="18" customHeight="1" x14ac:dyDescent="0.25">
      <c r="A12" s="204">
        <v>5</v>
      </c>
      <c r="B12" s="240"/>
      <c r="C12" s="100" t="str">
        <f t="shared" ca="1" si="0"/>
        <v/>
      </c>
      <c r="D12" s="253" t="str">
        <f t="shared" ca="1" si="1"/>
        <v/>
      </c>
      <c r="E12" s="221"/>
      <c r="F12" s="222"/>
      <c r="G12" s="100" t="str">
        <f t="shared" si="4"/>
        <v/>
      </c>
      <c r="H12" s="55" t="str">
        <f t="shared" si="2"/>
        <v/>
      </c>
      <c r="I12" s="136" t="str">
        <f t="shared" si="5"/>
        <v/>
      </c>
      <c r="J12" s="99" t="str">
        <f>IF(B12&lt;&gt;"",VLOOKUP(B12,G011B!$B:$R,16,0),"")</f>
        <v/>
      </c>
      <c r="K12" s="99" t="str">
        <f t="shared" si="3"/>
        <v/>
      </c>
      <c r="L12" s="99" t="str">
        <f>IF(B12&lt;&gt;"",VLOOKUP(B12,G011B!$B:$Z,25,0),"")</f>
        <v/>
      </c>
      <c r="M12" s="179" t="str">
        <f t="shared" si="6"/>
        <v/>
      </c>
    </row>
    <row r="13" spans="1:13" ht="18" customHeight="1" x14ac:dyDescent="0.25">
      <c r="A13" s="204">
        <v>6</v>
      </c>
      <c r="B13" s="240"/>
      <c r="C13" s="100" t="str">
        <f t="shared" ca="1" si="0"/>
        <v/>
      </c>
      <c r="D13" s="253" t="str">
        <f t="shared" ca="1" si="1"/>
        <v/>
      </c>
      <c r="E13" s="221"/>
      <c r="F13" s="222"/>
      <c r="G13" s="100" t="str">
        <f t="shared" si="4"/>
        <v/>
      </c>
      <c r="H13" s="55" t="str">
        <f t="shared" si="2"/>
        <v/>
      </c>
      <c r="I13" s="136" t="str">
        <f t="shared" si="5"/>
        <v/>
      </c>
      <c r="J13" s="99" t="str">
        <f>IF(B13&lt;&gt;"",VLOOKUP(B13,G011B!$B:$R,16,0),"")</f>
        <v/>
      </c>
      <c r="K13" s="99" t="str">
        <f t="shared" si="3"/>
        <v/>
      </c>
      <c r="L13" s="99" t="str">
        <f>IF(B13&lt;&gt;"",VLOOKUP(B13,G011B!$B:$Z,25,0),"")</f>
        <v/>
      </c>
      <c r="M13" s="179" t="str">
        <f t="shared" si="6"/>
        <v/>
      </c>
    </row>
    <row r="14" spans="1:13" ht="18" customHeight="1" x14ac:dyDescent="0.25">
      <c r="A14" s="204">
        <v>7</v>
      </c>
      <c r="B14" s="240"/>
      <c r="C14" s="100" t="str">
        <f t="shared" ca="1" si="0"/>
        <v/>
      </c>
      <c r="D14" s="253" t="str">
        <f t="shared" ca="1" si="1"/>
        <v/>
      </c>
      <c r="E14" s="221"/>
      <c r="F14" s="222"/>
      <c r="G14" s="100" t="str">
        <f t="shared" si="4"/>
        <v/>
      </c>
      <c r="H14" s="55" t="str">
        <f t="shared" si="2"/>
        <v/>
      </c>
      <c r="I14" s="136" t="str">
        <f t="shared" si="5"/>
        <v/>
      </c>
      <c r="J14" s="99" t="str">
        <f>IF(B14&lt;&gt;"",VLOOKUP(B14,G011B!$B:$R,16,0),"")</f>
        <v/>
      </c>
      <c r="K14" s="99" t="str">
        <f t="shared" si="3"/>
        <v/>
      </c>
      <c r="L14" s="99" t="str">
        <f>IF(B14&lt;&gt;"",VLOOKUP(B14,G011B!$B:$Z,25,0),"")</f>
        <v/>
      </c>
      <c r="M14" s="179" t="str">
        <f t="shared" si="6"/>
        <v/>
      </c>
    </row>
    <row r="15" spans="1:13" ht="18" customHeight="1" x14ac:dyDescent="0.25">
      <c r="A15" s="204">
        <v>8</v>
      </c>
      <c r="B15" s="240"/>
      <c r="C15" s="100" t="str">
        <f t="shared" ca="1" si="0"/>
        <v/>
      </c>
      <c r="D15" s="253" t="str">
        <f t="shared" ca="1" si="1"/>
        <v/>
      </c>
      <c r="E15" s="221"/>
      <c r="F15" s="222"/>
      <c r="G15" s="100" t="str">
        <f t="shared" si="4"/>
        <v/>
      </c>
      <c r="H15" s="55" t="str">
        <f t="shared" si="2"/>
        <v/>
      </c>
      <c r="I15" s="136" t="str">
        <f t="shared" si="5"/>
        <v/>
      </c>
      <c r="J15" s="99" t="str">
        <f>IF(B15&lt;&gt;"",VLOOKUP(B15,G011B!$B:$R,16,0),"")</f>
        <v/>
      </c>
      <c r="K15" s="99" t="str">
        <f t="shared" si="3"/>
        <v/>
      </c>
      <c r="L15" s="99" t="str">
        <f>IF(B15&lt;&gt;"",VLOOKUP(B15,G011B!$B:$Z,25,0),"")</f>
        <v/>
      </c>
      <c r="M15" s="179" t="str">
        <f t="shared" si="6"/>
        <v/>
      </c>
    </row>
    <row r="16" spans="1:13" ht="18" customHeight="1" x14ac:dyDescent="0.25">
      <c r="A16" s="204">
        <v>9</v>
      </c>
      <c r="B16" s="240"/>
      <c r="C16" s="100" t="str">
        <f t="shared" ca="1" si="0"/>
        <v/>
      </c>
      <c r="D16" s="253" t="str">
        <f t="shared" ca="1" si="1"/>
        <v/>
      </c>
      <c r="E16" s="221"/>
      <c r="F16" s="222"/>
      <c r="G16" s="100" t="str">
        <f t="shared" si="4"/>
        <v/>
      </c>
      <c r="H16" s="55" t="str">
        <f t="shared" si="2"/>
        <v/>
      </c>
      <c r="I16" s="136" t="str">
        <f t="shared" si="5"/>
        <v/>
      </c>
      <c r="J16" s="99" t="str">
        <f>IF(B16&lt;&gt;"",VLOOKUP(B16,G011B!$B:$R,16,0),"")</f>
        <v/>
      </c>
      <c r="K16" s="99" t="str">
        <f t="shared" si="3"/>
        <v/>
      </c>
      <c r="L16" s="99" t="str">
        <f>IF(B16&lt;&gt;"",VLOOKUP(B16,G011B!$B:$Z,25,0),"")</f>
        <v/>
      </c>
      <c r="M16" s="179" t="str">
        <f t="shared" si="6"/>
        <v/>
      </c>
    </row>
    <row r="17" spans="1:15" ht="18" customHeight="1" x14ac:dyDescent="0.25">
      <c r="A17" s="204">
        <v>10</v>
      </c>
      <c r="B17" s="240"/>
      <c r="C17" s="100" t="str">
        <f t="shared" ca="1" si="0"/>
        <v/>
      </c>
      <c r="D17" s="253" t="str">
        <f t="shared" ca="1" si="1"/>
        <v/>
      </c>
      <c r="E17" s="221"/>
      <c r="F17" s="222"/>
      <c r="G17" s="100" t="str">
        <f t="shared" si="4"/>
        <v/>
      </c>
      <c r="H17" s="55" t="str">
        <f t="shared" si="2"/>
        <v/>
      </c>
      <c r="I17" s="136" t="str">
        <f t="shared" si="5"/>
        <v/>
      </c>
      <c r="J17" s="99" t="str">
        <f>IF(B17&lt;&gt;"",VLOOKUP(B17,G011B!$B:$R,16,0),"")</f>
        <v/>
      </c>
      <c r="K17" s="99" t="str">
        <f t="shared" si="3"/>
        <v/>
      </c>
      <c r="L17" s="99" t="str">
        <f>IF(B17&lt;&gt;"",VLOOKUP(B17,G011B!$B:$Z,25,0),"")</f>
        <v/>
      </c>
      <c r="M17" s="179" t="str">
        <f t="shared" si="6"/>
        <v/>
      </c>
    </row>
    <row r="18" spans="1:15" ht="18" customHeight="1" x14ac:dyDescent="0.25">
      <c r="A18" s="204">
        <v>11</v>
      </c>
      <c r="B18" s="240"/>
      <c r="C18" s="100" t="str">
        <f t="shared" ca="1" si="0"/>
        <v/>
      </c>
      <c r="D18" s="253" t="str">
        <f t="shared" ca="1" si="1"/>
        <v/>
      </c>
      <c r="E18" s="221"/>
      <c r="F18" s="222"/>
      <c r="G18" s="100" t="str">
        <f t="shared" si="4"/>
        <v/>
      </c>
      <c r="H18" s="55" t="str">
        <f t="shared" si="2"/>
        <v/>
      </c>
      <c r="I18" s="136" t="str">
        <f t="shared" si="5"/>
        <v/>
      </c>
      <c r="J18" s="99" t="str">
        <f>IF(B18&lt;&gt;"",VLOOKUP(B18,G011B!$B:$R,16,0),"")</f>
        <v/>
      </c>
      <c r="K18" s="99" t="str">
        <f t="shared" si="3"/>
        <v/>
      </c>
      <c r="L18" s="99" t="str">
        <f>IF(B18&lt;&gt;"",VLOOKUP(B18,G011B!$B:$Z,25,0),"")</f>
        <v/>
      </c>
      <c r="M18" s="179" t="str">
        <f t="shared" si="6"/>
        <v/>
      </c>
    </row>
    <row r="19" spans="1:15" ht="18" customHeight="1" x14ac:dyDescent="0.25">
      <c r="A19" s="204">
        <v>12</v>
      </c>
      <c r="B19" s="240"/>
      <c r="C19" s="100" t="str">
        <f t="shared" ca="1" si="0"/>
        <v/>
      </c>
      <c r="D19" s="253" t="str">
        <f t="shared" ca="1" si="1"/>
        <v/>
      </c>
      <c r="E19" s="221"/>
      <c r="F19" s="222"/>
      <c r="G19" s="100" t="str">
        <f t="shared" si="4"/>
        <v/>
      </c>
      <c r="H19" s="55" t="str">
        <f t="shared" si="2"/>
        <v/>
      </c>
      <c r="I19" s="136" t="str">
        <f t="shared" si="5"/>
        <v/>
      </c>
      <c r="J19" s="99" t="str">
        <f>IF(B19&lt;&gt;"",VLOOKUP(B19,G011B!$B:$R,16,0),"")</f>
        <v/>
      </c>
      <c r="K19" s="99" t="str">
        <f t="shared" si="3"/>
        <v/>
      </c>
      <c r="L19" s="99" t="str">
        <f>IF(B19&lt;&gt;"",VLOOKUP(B19,G011B!$B:$Z,25,0),"")</f>
        <v/>
      </c>
      <c r="M19" s="179" t="str">
        <f t="shared" si="6"/>
        <v/>
      </c>
    </row>
    <row r="20" spans="1:15" ht="18" customHeight="1" x14ac:dyDescent="0.25">
      <c r="A20" s="204">
        <v>13</v>
      </c>
      <c r="B20" s="240"/>
      <c r="C20" s="100" t="str">
        <f t="shared" ca="1" si="0"/>
        <v/>
      </c>
      <c r="D20" s="253" t="str">
        <f t="shared" ca="1" si="1"/>
        <v/>
      </c>
      <c r="E20" s="221"/>
      <c r="F20" s="222"/>
      <c r="G20" s="100" t="str">
        <f t="shared" si="4"/>
        <v/>
      </c>
      <c r="H20" s="55" t="str">
        <f t="shared" si="2"/>
        <v/>
      </c>
      <c r="I20" s="136" t="str">
        <f t="shared" si="5"/>
        <v/>
      </c>
      <c r="J20" s="99" t="str">
        <f>IF(B20&lt;&gt;"",VLOOKUP(B20,G011B!$B:$R,16,0),"")</f>
        <v/>
      </c>
      <c r="K20" s="99" t="str">
        <f t="shared" si="3"/>
        <v/>
      </c>
      <c r="L20" s="99" t="str">
        <f>IF(B20&lt;&gt;"",VLOOKUP(B20,G011B!$B:$Z,25,0),"")</f>
        <v/>
      </c>
      <c r="M20" s="179" t="str">
        <f t="shared" si="6"/>
        <v/>
      </c>
    </row>
    <row r="21" spans="1:15" ht="18" customHeight="1" x14ac:dyDescent="0.25">
      <c r="A21" s="204">
        <v>14</v>
      </c>
      <c r="B21" s="240"/>
      <c r="C21" s="100" t="str">
        <f t="shared" ca="1" si="0"/>
        <v/>
      </c>
      <c r="D21" s="253" t="str">
        <f t="shared" ca="1" si="1"/>
        <v/>
      </c>
      <c r="E21" s="221"/>
      <c r="F21" s="222"/>
      <c r="G21" s="100" t="str">
        <f t="shared" si="4"/>
        <v/>
      </c>
      <c r="H21" s="55" t="str">
        <f t="shared" si="2"/>
        <v/>
      </c>
      <c r="I21" s="136" t="str">
        <f t="shared" si="5"/>
        <v/>
      </c>
      <c r="J21" s="99" t="str">
        <f>IF(B21&lt;&gt;"",VLOOKUP(B21,G011B!$B:$R,16,0),"")</f>
        <v/>
      </c>
      <c r="K21" s="99" t="str">
        <f t="shared" si="3"/>
        <v/>
      </c>
      <c r="L21" s="99" t="str">
        <f>IF(B21&lt;&gt;"",VLOOKUP(B21,G011B!$B:$Z,25,0),"")</f>
        <v/>
      </c>
      <c r="M21" s="179" t="str">
        <f t="shared" si="6"/>
        <v/>
      </c>
    </row>
    <row r="22" spans="1:15" ht="18" customHeight="1" x14ac:dyDescent="0.25">
      <c r="A22" s="204">
        <v>15</v>
      </c>
      <c r="B22" s="240"/>
      <c r="C22" s="100" t="str">
        <f t="shared" ca="1" si="0"/>
        <v/>
      </c>
      <c r="D22" s="253" t="str">
        <f t="shared" ca="1" si="1"/>
        <v/>
      </c>
      <c r="E22" s="221"/>
      <c r="F22" s="222"/>
      <c r="G22" s="100" t="str">
        <f t="shared" si="4"/>
        <v/>
      </c>
      <c r="H22" s="55" t="str">
        <f t="shared" si="2"/>
        <v/>
      </c>
      <c r="I22" s="136" t="str">
        <f t="shared" si="5"/>
        <v/>
      </c>
      <c r="J22" s="99" t="str">
        <f>IF(B22&lt;&gt;"",VLOOKUP(B22,G011B!$B:$R,16,0),"")</f>
        <v/>
      </c>
      <c r="K22" s="99" t="str">
        <f t="shared" si="3"/>
        <v/>
      </c>
      <c r="L22" s="99" t="str">
        <f>IF(B22&lt;&gt;"",VLOOKUP(B22,G011B!$B:$Z,25,0),"")</f>
        <v/>
      </c>
      <c r="M22" s="179" t="str">
        <f t="shared" si="6"/>
        <v/>
      </c>
    </row>
    <row r="23" spans="1:15" ht="18" customHeight="1" x14ac:dyDescent="0.25">
      <c r="A23" s="204">
        <v>16</v>
      </c>
      <c r="B23" s="240"/>
      <c r="C23" s="100" t="str">
        <f t="shared" ca="1" si="0"/>
        <v/>
      </c>
      <c r="D23" s="253" t="str">
        <f t="shared" ca="1" si="1"/>
        <v/>
      </c>
      <c r="E23" s="221"/>
      <c r="F23" s="222"/>
      <c r="G23" s="100" t="str">
        <f t="shared" si="4"/>
        <v/>
      </c>
      <c r="H23" s="55" t="str">
        <f t="shared" si="2"/>
        <v/>
      </c>
      <c r="I23" s="136" t="str">
        <f t="shared" si="5"/>
        <v/>
      </c>
      <c r="J23" s="99" t="str">
        <f>IF(B23&lt;&gt;"",VLOOKUP(B23,G011B!$B:$R,16,0),"")</f>
        <v/>
      </c>
      <c r="K23" s="99" t="str">
        <f t="shared" si="3"/>
        <v/>
      </c>
      <c r="L23" s="99" t="str">
        <f>IF(B23&lt;&gt;"",VLOOKUP(B23,G011B!$B:$Z,25,0),"")</f>
        <v/>
      </c>
      <c r="M23" s="179" t="str">
        <f t="shared" si="6"/>
        <v/>
      </c>
    </row>
    <row r="24" spans="1:15" ht="18" customHeight="1" x14ac:dyDescent="0.25">
      <c r="A24" s="204">
        <v>17</v>
      </c>
      <c r="B24" s="240"/>
      <c r="C24" s="100" t="str">
        <f t="shared" ca="1" si="0"/>
        <v/>
      </c>
      <c r="D24" s="253" t="str">
        <f t="shared" ca="1" si="1"/>
        <v/>
      </c>
      <c r="E24" s="221"/>
      <c r="F24" s="222"/>
      <c r="G24" s="100" t="str">
        <f t="shared" si="4"/>
        <v/>
      </c>
      <c r="H24" s="55" t="str">
        <f t="shared" si="2"/>
        <v/>
      </c>
      <c r="I24" s="136" t="str">
        <f t="shared" si="5"/>
        <v/>
      </c>
      <c r="J24" s="99" t="str">
        <f>IF(B24&lt;&gt;"",VLOOKUP(B24,G011B!$B:$R,16,0),"")</f>
        <v/>
      </c>
      <c r="K24" s="99" t="str">
        <f t="shared" si="3"/>
        <v/>
      </c>
      <c r="L24" s="99" t="str">
        <f>IF(B24&lt;&gt;"",VLOOKUP(B24,G011B!$B:$Z,25,0),"")</f>
        <v/>
      </c>
      <c r="M24" s="179" t="str">
        <f t="shared" si="6"/>
        <v/>
      </c>
    </row>
    <row r="25" spans="1:15" ht="18" customHeight="1" x14ac:dyDescent="0.25">
      <c r="A25" s="204">
        <v>18</v>
      </c>
      <c r="B25" s="240"/>
      <c r="C25" s="100" t="str">
        <f t="shared" ca="1" si="0"/>
        <v/>
      </c>
      <c r="D25" s="253" t="str">
        <f t="shared" ca="1" si="1"/>
        <v/>
      </c>
      <c r="E25" s="221"/>
      <c r="F25" s="222"/>
      <c r="G25" s="100" t="str">
        <f t="shared" si="4"/>
        <v/>
      </c>
      <c r="H25" s="55" t="str">
        <f t="shared" si="2"/>
        <v/>
      </c>
      <c r="I25" s="136" t="str">
        <f t="shared" si="5"/>
        <v/>
      </c>
      <c r="J25" s="99" t="str">
        <f>IF(B25&lt;&gt;"",VLOOKUP(B25,G011B!$B:$R,16,0),"")</f>
        <v/>
      </c>
      <c r="K25" s="99" t="str">
        <f t="shared" si="3"/>
        <v/>
      </c>
      <c r="L25" s="99" t="str">
        <f>IF(B25&lt;&gt;"",VLOOKUP(B25,G011B!$B:$Z,25,0),"")</f>
        <v/>
      </c>
      <c r="M25" s="179" t="str">
        <f t="shared" si="6"/>
        <v/>
      </c>
    </row>
    <row r="26" spans="1:15" ht="18" customHeight="1" x14ac:dyDescent="0.25">
      <c r="A26" s="204">
        <v>19</v>
      </c>
      <c r="B26" s="240"/>
      <c r="C26" s="100" t="str">
        <f t="shared" ca="1" si="0"/>
        <v/>
      </c>
      <c r="D26" s="253" t="str">
        <f t="shared" ca="1" si="1"/>
        <v/>
      </c>
      <c r="E26" s="221"/>
      <c r="F26" s="222"/>
      <c r="G26" s="100" t="str">
        <f t="shared" si="4"/>
        <v/>
      </c>
      <c r="H26" s="55" t="str">
        <f t="shared" si="2"/>
        <v/>
      </c>
      <c r="I26" s="136" t="str">
        <f t="shared" si="5"/>
        <v/>
      </c>
      <c r="J26" s="99" t="str">
        <f>IF(B26&lt;&gt;"",VLOOKUP(B26,G011B!$B:$R,16,0),"")</f>
        <v/>
      </c>
      <c r="K26" s="99" t="str">
        <f t="shared" si="3"/>
        <v/>
      </c>
      <c r="L26" s="99" t="str">
        <f>IF(B26&lt;&gt;"",VLOOKUP(B26,G011B!$B:$Z,25,0),"")</f>
        <v/>
      </c>
      <c r="M26" s="179" t="str">
        <f t="shared" si="6"/>
        <v/>
      </c>
    </row>
    <row r="27" spans="1:15" ht="18" customHeight="1" thickBot="1" x14ac:dyDescent="0.3">
      <c r="A27" s="205">
        <v>20</v>
      </c>
      <c r="B27" s="241"/>
      <c r="C27" s="133" t="str">
        <f t="shared" ca="1" si="0"/>
        <v/>
      </c>
      <c r="D27" s="254" t="str">
        <f t="shared" ca="1" si="1"/>
        <v/>
      </c>
      <c r="E27" s="223"/>
      <c r="F27" s="224"/>
      <c r="G27" s="133" t="str">
        <f t="shared" si="4"/>
        <v/>
      </c>
      <c r="H27" s="135" t="str">
        <f t="shared" si="2"/>
        <v/>
      </c>
      <c r="I27" s="137" t="str">
        <f t="shared" si="5"/>
        <v/>
      </c>
      <c r="J27" s="99" t="str">
        <f>IF(B27&lt;&gt;"",VLOOKUP(B27,G011B!$B:$R,16,0),"")</f>
        <v/>
      </c>
      <c r="K27" s="99" t="str">
        <f t="shared" si="3"/>
        <v/>
      </c>
      <c r="L27" s="99" t="str">
        <f>IF(B27&lt;&gt;"",VLOOKUP(B27,G011B!$B:$Z,25,0),"")</f>
        <v/>
      </c>
      <c r="M27" s="179" t="str">
        <f t="shared" si="6"/>
        <v/>
      </c>
    </row>
    <row r="28" spans="1:15" ht="20.100000000000001" customHeight="1" thickBot="1" x14ac:dyDescent="0.35">
      <c r="A28" s="349" t="s">
        <v>66</v>
      </c>
      <c r="B28" s="350"/>
      <c r="C28" s="350"/>
      <c r="D28" s="350"/>
      <c r="E28" s="350"/>
      <c r="F28" s="350"/>
      <c r="G28" s="139">
        <f>SUM(G8:G27)</f>
        <v>0</v>
      </c>
      <c r="H28" s="140"/>
      <c r="I28" s="143">
        <f>SUM(I8:I27)</f>
        <v>0</v>
      </c>
      <c r="J28"/>
      <c r="K28"/>
      <c r="L28"/>
      <c r="M28" s="180"/>
    </row>
    <row r="29" spans="1:15" ht="20.100000000000001" customHeight="1" thickBot="1" x14ac:dyDescent="0.35">
      <c r="A29" s="351" t="s">
        <v>124</v>
      </c>
      <c r="B29" s="352"/>
      <c r="C29" s="352"/>
      <c r="D29" s="352"/>
      <c r="E29" s="142">
        <f>SUM(G:G)/2</f>
        <v>0</v>
      </c>
      <c r="F29" s="353"/>
      <c r="G29" s="353"/>
      <c r="H29" s="354"/>
      <c r="I29" s="143">
        <f>I28</f>
        <v>0</v>
      </c>
      <c r="J29"/>
      <c r="K29"/>
      <c r="L29"/>
      <c r="M29" s="180"/>
    </row>
    <row r="30" spans="1:15" ht="18.75" x14ac:dyDescent="0.3">
      <c r="A30" t="s">
        <v>123</v>
      </c>
      <c r="E30"/>
      <c r="J30"/>
      <c r="K30"/>
      <c r="L30"/>
      <c r="M30" s="180"/>
    </row>
    <row r="31" spans="1:15" ht="18.75" x14ac:dyDescent="0.3">
      <c r="E31"/>
      <c r="J31"/>
      <c r="K31"/>
      <c r="L31"/>
      <c r="M31" s="180"/>
    </row>
    <row r="32" spans="1:15" ht="18.75" x14ac:dyDescent="0.3">
      <c r="A32" s="45" t="s">
        <v>68</v>
      </c>
      <c r="B32" t="s">
        <v>69</v>
      </c>
      <c r="C32" s="45" t="s">
        <v>70</v>
      </c>
      <c r="D32" s="45"/>
      <c r="E32" s="288" t="s">
        <v>71</v>
      </c>
      <c r="F32" s="288"/>
      <c r="G32" s="288"/>
      <c r="J32"/>
      <c r="K32" s="99"/>
      <c r="L32" s="99"/>
      <c r="M32" s="181"/>
      <c r="N32" s="99"/>
      <c r="O32" s="99"/>
    </row>
    <row r="33" spans="1:15" ht="18.75" x14ac:dyDescent="0.3">
      <c r="C33" s="288" t="s">
        <v>72</v>
      </c>
      <c r="D33" s="288"/>
      <c r="E33" s="289"/>
      <c r="F33" s="289"/>
      <c r="G33" s="289"/>
      <c r="J33"/>
      <c r="K33" s="99"/>
      <c r="L33" s="99"/>
      <c r="M33" s="181"/>
      <c r="N33" s="99"/>
      <c r="O33" s="99"/>
    </row>
    <row r="34" spans="1:15" ht="15.75" x14ac:dyDescent="0.25">
      <c r="A34" s="314" t="s">
        <v>113</v>
      </c>
      <c r="B34" s="314"/>
      <c r="C34" s="314"/>
      <c r="D34" s="314"/>
      <c r="E34" s="314"/>
      <c r="F34" s="314"/>
      <c r="G34" s="314"/>
      <c r="H34" s="314"/>
      <c r="I34" s="314"/>
      <c r="J34" s="99"/>
      <c r="K34" s="99"/>
      <c r="L34" s="99"/>
    </row>
    <row r="35" spans="1:15" x14ac:dyDescent="0.25">
      <c r="A35" s="297" t="str">
        <f>IF(Dönem&lt;&gt;"",CONCATENATE(Dönem,". döneme aittir."),"")</f>
        <v/>
      </c>
      <c r="B35" s="297"/>
      <c r="C35" s="297"/>
      <c r="D35" s="297"/>
      <c r="E35" s="297"/>
      <c r="F35" s="297"/>
      <c r="G35" s="297"/>
      <c r="H35" s="297"/>
      <c r="I35" s="297"/>
      <c r="J35" s="99"/>
      <c r="K35" s="99"/>
      <c r="L35" s="99"/>
    </row>
    <row r="36" spans="1:15" ht="18.75" thickBot="1" x14ac:dyDescent="0.3">
      <c r="A36" s="346" t="s">
        <v>114</v>
      </c>
      <c r="B36" s="346"/>
      <c r="C36" s="346"/>
      <c r="D36" s="346"/>
      <c r="E36" s="346"/>
      <c r="F36" s="346"/>
      <c r="G36" s="346"/>
      <c r="H36" s="346"/>
      <c r="I36" s="346"/>
      <c r="J36" s="99"/>
      <c r="K36" s="99"/>
      <c r="L36" s="99"/>
    </row>
    <row r="37" spans="1:15" ht="15.75" thickBot="1" x14ac:dyDescent="0.3">
      <c r="A37" s="313" t="s">
        <v>1</v>
      </c>
      <c r="B37" s="300"/>
      <c r="C37" s="337" t="str">
        <f>IF(ProjeNo&gt;0,ProjeNo,"")</f>
        <v/>
      </c>
      <c r="D37" s="338"/>
      <c r="E37" s="338"/>
      <c r="F37" s="338"/>
      <c r="G37" s="338"/>
      <c r="H37" s="338"/>
      <c r="I37" s="339"/>
      <c r="J37" s="177"/>
      <c r="K37" s="177"/>
      <c r="L37" s="177"/>
    </row>
    <row r="38" spans="1:15" ht="30" customHeight="1" thickBot="1" x14ac:dyDescent="0.3">
      <c r="A38" s="347" t="s">
        <v>2</v>
      </c>
      <c r="B38" s="348"/>
      <c r="C38" s="340" t="str">
        <f>IF(ProjeAdı&lt;&gt;"",ProjeAdı,"")</f>
        <v/>
      </c>
      <c r="D38" s="341"/>
      <c r="E38" s="341"/>
      <c r="F38" s="341"/>
      <c r="G38" s="341"/>
      <c r="H38" s="341"/>
      <c r="I38" s="342"/>
      <c r="J38" s="177"/>
      <c r="K38" s="177"/>
      <c r="L38" s="177"/>
    </row>
    <row r="39" spans="1:15" ht="15.75" thickBot="1" x14ac:dyDescent="0.3">
      <c r="A39" s="313" t="s">
        <v>115</v>
      </c>
      <c r="B39" s="300"/>
      <c r="C39" s="255"/>
      <c r="D39" s="343"/>
      <c r="E39" s="344"/>
      <c r="F39" s="344"/>
      <c r="G39" s="344"/>
      <c r="H39" s="344"/>
      <c r="I39" s="345"/>
      <c r="J39" s="99"/>
      <c r="K39" s="99"/>
      <c r="L39" s="99"/>
    </row>
    <row r="40" spans="1:15" ht="30.75" thickBot="1" x14ac:dyDescent="0.3">
      <c r="A40" s="101" t="s">
        <v>10</v>
      </c>
      <c r="B40" s="101" t="s">
        <v>11</v>
      </c>
      <c r="C40" s="101" t="s">
        <v>96</v>
      </c>
      <c r="D40" s="101" t="s">
        <v>13</v>
      </c>
      <c r="E40" s="134" t="s">
        <v>116</v>
      </c>
      <c r="F40" s="74" t="s">
        <v>117</v>
      </c>
      <c r="G40" s="102" t="s">
        <v>118</v>
      </c>
      <c r="H40" s="101" t="s">
        <v>119</v>
      </c>
      <c r="I40" s="129" t="s">
        <v>120</v>
      </c>
      <c r="J40" s="125" t="s">
        <v>121</v>
      </c>
      <c r="K40" s="125" t="s">
        <v>122</v>
      </c>
      <c r="L40" s="125" t="s">
        <v>117</v>
      </c>
    </row>
    <row r="41" spans="1:15" ht="18" customHeight="1" x14ac:dyDescent="0.25">
      <c r="A41" s="203">
        <v>21</v>
      </c>
      <c r="B41" s="239"/>
      <c r="C41" s="95" t="str">
        <f t="shared" ref="C41:C60" ca="1" si="7">IF(B41&lt;&gt;"",VLOOKUP(B41,INDIRECT(PersonelTablosu),2,0),"")</f>
        <v/>
      </c>
      <c r="D41" s="252" t="str">
        <f t="shared" ref="D41:D60" ca="1" si="8">IF(B41&lt;&gt;"",VLOOKUP(B41,INDIRECT(PersonelTablosu),3,0),"")</f>
        <v/>
      </c>
      <c r="E41" s="219"/>
      <c r="F41" s="220"/>
      <c r="G41" s="95" t="str">
        <f>IF(AND(B41&lt;&gt;"",L41&gt;=F41),E41*F41,"")</f>
        <v/>
      </c>
      <c r="H41" s="127" t="str">
        <f t="shared" ref="H41:H60" si="9">IF(B41&lt;&gt;"",VLOOKUP(B41,G011CTablo,14,0),"")</f>
        <v/>
      </c>
      <c r="I41" s="130" t="str">
        <f>IF(AND(B41&lt;&gt;"",J41&gt;=K41,L41&gt;0),G41*H41,"")</f>
        <v/>
      </c>
      <c r="J41" s="99" t="str">
        <f>IF(B41&lt;&gt;"",VLOOKUP(B41,G011B!$B:$R,16,0),"")</f>
        <v/>
      </c>
      <c r="K41" s="99" t="str">
        <f t="shared" ref="K41:K60" si="10">IF(B41&lt;&gt;"",SUMIF($B:$B,B41,$G:$G),"")</f>
        <v/>
      </c>
      <c r="L41" s="99" t="str">
        <f>IF(B41&lt;&gt;"",VLOOKUP(B41,G011B!$B:$Z,25,0),"")</f>
        <v/>
      </c>
      <c r="M41" s="179" t="str">
        <f>IF(J41&gt;=K41,"","Personelin bütün iş paketlerindeki Toplam Adam Ay değeri "&amp;K41&amp;". Bu değer, G011B formunda beyan edilen Çalışılan Toplam Ay değerini geçemez. Maliyeti hesaplamak için Adam/Ay Oranı veya Çalışılan Ay değerini düzeltiniz. ")</f>
        <v/>
      </c>
    </row>
    <row r="42" spans="1:15" ht="18" customHeight="1" x14ac:dyDescent="0.25">
      <c r="A42" s="204">
        <v>22</v>
      </c>
      <c r="B42" s="240"/>
      <c r="C42" s="100" t="str">
        <f t="shared" ca="1" si="7"/>
        <v/>
      </c>
      <c r="D42" s="253" t="str">
        <f t="shared" ca="1" si="8"/>
        <v/>
      </c>
      <c r="E42" s="221"/>
      <c r="F42" s="222"/>
      <c r="G42" s="100" t="str">
        <f t="shared" ref="G42:G60" si="11">IF(AND(B42&lt;&gt;"",L42&gt;=F42),E42*F42,"")</f>
        <v/>
      </c>
      <c r="H42" s="55" t="str">
        <f t="shared" si="9"/>
        <v/>
      </c>
      <c r="I42" s="136" t="str">
        <f t="shared" ref="I42:I60" si="12">IF(AND(B42&lt;&gt;"",J42&gt;=K42,L42&gt;0),G42*H42,"")</f>
        <v/>
      </c>
      <c r="J42" s="99" t="str">
        <f>IF(B42&lt;&gt;"",VLOOKUP(B42,G011B!$B:$R,16,0),"")</f>
        <v/>
      </c>
      <c r="K42" s="99" t="str">
        <f t="shared" si="10"/>
        <v/>
      </c>
      <c r="L42" s="99" t="str">
        <f>IF(B42&lt;&gt;"",VLOOKUP(B42,G011B!$B:$Z,25,0),"")</f>
        <v/>
      </c>
      <c r="M42" s="179" t="str">
        <f t="shared" ref="M42:M60" si="13">IF(J42&gt;=K42,"","Personelin bütün iş paketlerindeki Toplam Adam Ay değeri "&amp;K42&amp;". Bu değer, G011B formunda beyan edilen Çalışılan Toplam Ay değerini geçemez. Maliyeti hesaplamak için Adam/Ay Oranı veya Çalışılan Ay değerini düzeltiniz. ")</f>
        <v/>
      </c>
    </row>
    <row r="43" spans="1:15" ht="18" customHeight="1" x14ac:dyDescent="0.25">
      <c r="A43" s="204">
        <v>23</v>
      </c>
      <c r="B43" s="240"/>
      <c r="C43" s="100" t="str">
        <f t="shared" ca="1" si="7"/>
        <v/>
      </c>
      <c r="D43" s="253" t="str">
        <f t="shared" ca="1" si="8"/>
        <v/>
      </c>
      <c r="E43" s="221"/>
      <c r="F43" s="222"/>
      <c r="G43" s="100" t="str">
        <f t="shared" si="11"/>
        <v/>
      </c>
      <c r="H43" s="55" t="str">
        <f t="shared" si="9"/>
        <v/>
      </c>
      <c r="I43" s="136" t="str">
        <f t="shared" si="12"/>
        <v/>
      </c>
      <c r="J43" s="99" t="str">
        <f>IF(B43&lt;&gt;"",VLOOKUP(B43,G011B!$B:$R,16,0),"")</f>
        <v/>
      </c>
      <c r="K43" s="99" t="str">
        <f t="shared" si="10"/>
        <v/>
      </c>
      <c r="L43" s="99" t="str">
        <f>IF(B43&lt;&gt;"",VLOOKUP(B43,G011B!$B:$Z,25,0),"")</f>
        <v/>
      </c>
      <c r="M43" s="179" t="str">
        <f t="shared" si="13"/>
        <v/>
      </c>
    </row>
    <row r="44" spans="1:15" ht="18" customHeight="1" x14ac:dyDescent="0.25">
      <c r="A44" s="204">
        <v>24</v>
      </c>
      <c r="B44" s="240"/>
      <c r="C44" s="100" t="str">
        <f t="shared" ca="1" si="7"/>
        <v/>
      </c>
      <c r="D44" s="253" t="str">
        <f t="shared" ca="1" si="8"/>
        <v/>
      </c>
      <c r="E44" s="221"/>
      <c r="F44" s="222"/>
      <c r="G44" s="100" t="str">
        <f t="shared" si="11"/>
        <v/>
      </c>
      <c r="H44" s="55" t="str">
        <f t="shared" si="9"/>
        <v/>
      </c>
      <c r="I44" s="136" t="str">
        <f t="shared" si="12"/>
        <v/>
      </c>
      <c r="J44" s="99" t="str">
        <f>IF(B44&lt;&gt;"",VLOOKUP(B44,G011B!$B:$R,16,0),"")</f>
        <v/>
      </c>
      <c r="K44" s="99" t="str">
        <f t="shared" si="10"/>
        <v/>
      </c>
      <c r="L44" s="99" t="str">
        <f>IF(B44&lt;&gt;"",VLOOKUP(B44,G011B!$B:$Z,25,0),"")</f>
        <v/>
      </c>
      <c r="M44" s="179" t="str">
        <f t="shared" si="13"/>
        <v/>
      </c>
    </row>
    <row r="45" spans="1:15" ht="18" customHeight="1" x14ac:dyDescent="0.25">
      <c r="A45" s="204">
        <v>25</v>
      </c>
      <c r="B45" s="240"/>
      <c r="C45" s="100" t="str">
        <f t="shared" ca="1" si="7"/>
        <v/>
      </c>
      <c r="D45" s="253" t="str">
        <f t="shared" ca="1" si="8"/>
        <v/>
      </c>
      <c r="E45" s="221"/>
      <c r="F45" s="222"/>
      <c r="G45" s="100" t="str">
        <f t="shared" si="11"/>
        <v/>
      </c>
      <c r="H45" s="55" t="str">
        <f t="shared" si="9"/>
        <v/>
      </c>
      <c r="I45" s="136" t="str">
        <f t="shared" si="12"/>
        <v/>
      </c>
      <c r="J45" s="99" t="str">
        <f>IF(B45&lt;&gt;"",VLOOKUP(B45,G011B!$B:$R,16,0),"")</f>
        <v/>
      </c>
      <c r="K45" s="99" t="str">
        <f t="shared" si="10"/>
        <v/>
      </c>
      <c r="L45" s="99" t="str">
        <f>IF(B45&lt;&gt;"",VLOOKUP(B45,G011B!$B:$Z,25,0),"")</f>
        <v/>
      </c>
      <c r="M45" s="179" t="str">
        <f t="shared" si="13"/>
        <v/>
      </c>
    </row>
    <row r="46" spans="1:15" ht="18" customHeight="1" x14ac:dyDescent="0.25">
      <c r="A46" s="204">
        <v>26</v>
      </c>
      <c r="B46" s="240"/>
      <c r="C46" s="100" t="str">
        <f t="shared" ca="1" si="7"/>
        <v/>
      </c>
      <c r="D46" s="253" t="str">
        <f t="shared" ca="1" si="8"/>
        <v/>
      </c>
      <c r="E46" s="221"/>
      <c r="F46" s="222"/>
      <c r="G46" s="100" t="str">
        <f t="shared" si="11"/>
        <v/>
      </c>
      <c r="H46" s="55" t="str">
        <f t="shared" si="9"/>
        <v/>
      </c>
      <c r="I46" s="136" t="str">
        <f t="shared" si="12"/>
        <v/>
      </c>
      <c r="J46" s="99" t="str">
        <f>IF(B46&lt;&gt;"",VLOOKUP(B46,G011B!$B:$R,16,0),"")</f>
        <v/>
      </c>
      <c r="K46" s="99" t="str">
        <f t="shared" si="10"/>
        <v/>
      </c>
      <c r="L46" s="99" t="str">
        <f>IF(B46&lt;&gt;"",VLOOKUP(B46,G011B!$B:$Z,25,0),"")</f>
        <v/>
      </c>
      <c r="M46" s="179" t="str">
        <f t="shared" si="13"/>
        <v/>
      </c>
    </row>
    <row r="47" spans="1:15" ht="18" customHeight="1" x14ac:dyDescent="0.25">
      <c r="A47" s="204">
        <v>27</v>
      </c>
      <c r="B47" s="240"/>
      <c r="C47" s="100" t="str">
        <f t="shared" ca="1" si="7"/>
        <v/>
      </c>
      <c r="D47" s="253" t="str">
        <f t="shared" ca="1" si="8"/>
        <v/>
      </c>
      <c r="E47" s="221"/>
      <c r="F47" s="222"/>
      <c r="G47" s="100" t="str">
        <f t="shared" si="11"/>
        <v/>
      </c>
      <c r="H47" s="55" t="str">
        <f t="shared" si="9"/>
        <v/>
      </c>
      <c r="I47" s="136" t="str">
        <f t="shared" si="12"/>
        <v/>
      </c>
      <c r="J47" s="99" t="str">
        <f>IF(B47&lt;&gt;"",VLOOKUP(B47,G011B!$B:$R,16,0),"")</f>
        <v/>
      </c>
      <c r="K47" s="99" t="str">
        <f t="shared" si="10"/>
        <v/>
      </c>
      <c r="L47" s="99" t="str">
        <f>IF(B47&lt;&gt;"",VLOOKUP(B47,G011B!$B:$Z,25,0),"")</f>
        <v/>
      </c>
      <c r="M47" s="179" t="str">
        <f t="shared" si="13"/>
        <v/>
      </c>
    </row>
    <row r="48" spans="1:15" ht="18" customHeight="1" x14ac:dyDescent="0.25">
      <c r="A48" s="204">
        <v>28</v>
      </c>
      <c r="B48" s="240"/>
      <c r="C48" s="100" t="str">
        <f t="shared" ca="1" si="7"/>
        <v/>
      </c>
      <c r="D48" s="253" t="str">
        <f t="shared" ca="1" si="8"/>
        <v/>
      </c>
      <c r="E48" s="221"/>
      <c r="F48" s="222"/>
      <c r="G48" s="100" t="str">
        <f t="shared" si="11"/>
        <v/>
      </c>
      <c r="H48" s="55" t="str">
        <f t="shared" si="9"/>
        <v/>
      </c>
      <c r="I48" s="136" t="str">
        <f t="shared" si="12"/>
        <v/>
      </c>
      <c r="J48" s="99" t="str">
        <f>IF(B48&lt;&gt;"",VLOOKUP(B48,G011B!$B:$R,16,0),"")</f>
        <v/>
      </c>
      <c r="K48" s="99" t="str">
        <f t="shared" si="10"/>
        <v/>
      </c>
      <c r="L48" s="99" t="str">
        <f>IF(B48&lt;&gt;"",VLOOKUP(B48,G011B!$B:$Z,25,0),"")</f>
        <v/>
      </c>
      <c r="M48" s="179" t="str">
        <f t="shared" si="13"/>
        <v/>
      </c>
    </row>
    <row r="49" spans="1:13" ht="18" customHeight="1" x14ac:dyDescent="0.25">
      <c r="A49" s="204">
        <v>29</v>
      </c>
      <c r="B49" s="240"/>
      <c r="C49" s="100" t="str">
        <f t="shared" ca="1" si="7"/>
        <v/>
      </c>
      <c r="D49" s="253" t="str">
        <f t="shared" ca="1" si="8"/>
        <v/>
      </c>
      <c r="E49" s="221"/>
      <c r="F49" s="222"/>
      <c r="G49" s="100" t="str">
        <f t="shared" si="11"/>
        <v/>
      </c>
      <c r="H49" s="55" t="str">
        <f t="shared" si="9"/>
        <v/>
      </c>
      <c r="I49" s="136" t="str">
        <f t="shared" si="12"/>
        <v/>
      </c>
      <c r="J49" s="99" t="str">
        <f>IF(B49&lt;&gt;"",VLOOKUP(B49,G011B!$B:$R,16,0),"")</f>
        <v/>
      </c>
      <c r="K49" s="99" t="str">
        <f t="shared" si="10"/>
        <v/>
      </c>
      <c r="L49" s="99" t="str">
        <f>IF(B49&lt;&gt;"",VLOOKUP(B49,G011B!$B:$Z,25,0),"")</f>
        <v/>
      </c>
      <c r="M49" s="179" t="str">
        <f t="shared" si="13"/>
        <v/>
      </c>
    </row>
    <row r="50" spans="1:13" ht="18" customHeight="1" x14ac:dyDescent="0.25">
      <c r="A50" s="204">
        <v>30</v>
      </c>
      <c r="B50" s="240"/>
      <c r="C50" s="100" t="str">
        <f t="shared" ca="1" si="7"/>
        <v/>
      </c>
      <c r="D50" s="253" t="str">
        <f t="shared" ca="1" si="8"/>
        <v/>
      </c>
      <c r="E50" s="221"/>
      <c r="F50" s="222"/>
      <c r="G50" s="100" t="str">
        <f t="shared" si="11"/>
        <v/>
      </c>
      <c r="H50" s="55" t="str">
        <f t="shared" si="9"/>
        <v/>
      </c>
      <c r="I50" s="136" t="str">
        <f t="shared" si="12"/>
        <v/>
      </c>
      <c r="J50" s="99" t="str">
        <f>IF(B50&lt;&gt;"",VLOOKUP(B50,G011B!$B:$R,16,0),"")</f>
        <v/>
      </c>
      <c r="K50" s="99" t="str">
        <f t="shared" si="10"/>
        <v/>
      </c>
      <c r="L50" s="99" t="str">
        <f>IF(B50&lt;&gt;"",VLOOKUP(B50,G011B!$B:$Z,25,0),"")</f>
        <v/>
      </c>
      <c r="M50" s="179" t="str">
        <f t="shared" si="13"/>
        <v/>
      </c>
    </row>
    <row r="51" spans="1:13" ht="18" customHeight="1" x14ac:dyDescent="0.25">
      <c r="A51" s="204">
        <v>31</v>
      </c>
      <c r="B51" s="240"/>
      <c r="C51" s="100" t="str">
        <f t="shared" ca="1" si="7"/>
        <v/>
      </c>
      <c r="D51" s="253" t="str">
        <f t="shared" ca="1" si="8"/>
        <v/>
      </c>
      <c r="E51" s="221"/>
      <c r="F51" s="222"/>
      <c r="G51" s="100" t="str">
        <f t="shared" si="11"/>
        <v/>
      </c>
      <c r="H51" s="55" t="str">
        <f t="shared" si="9"/>
        <v/>
      </c>
      <c r="I51" s="136" t="str">
        <f t="shared" si="12"/>
        <v/>
      </c>
      <c r="J51" s="99" t="str">
        <f>IF(B51&lt;&gt;"",VLOOKUP(B51,G011B!$B:$R,16,0),"")</f>
        <v/>
      </c>
      <c r="K51" s="99" t="str">
        <f t="shared" si="10"/>
        <v/>
      </c>
      <c r="L51" s="99" t="str">
        <f>IF(B51&lt;&gt;"",VLOOKUP(B51,G011B!$B:$Z,25,0),"")</f>
        <v/>
      </c>
      <c r="M51" s="179" t="str">
        <f t="shared" si="13"/>
        <v/>
      </c>
    </row>
    <row r="52" spans="1:13" ht="18" customHeight="1" x14ac:dyDescent="0.25">
      <c r="A52" s="204">
        <v>32</v>
      </c>
      <c r="B52" s="240"/>
      <c r="C52" s="100" t="str">
        <f t="shared" ca="1" si="7"/>
        <v/>
      </c>
      <c r="D52" s="253" t="str">
        <f t="shared" ca="1" si="8"/>
        <v/>
      </c>
      <c r="E52" s="221"/>
      <c r="F52" s="222"/>
      <c r="G52" s="100" t="str">
        <f t="shared" si="11"/>
        <v/>
      </c>
      <c r="H52" s="55" t="str">
        <f t="shared" si="9"/>
        <v/>
      </c>
      <c r="I52" s="136" t="str">
        <f t="shared" si="12"/>
        <v/>
      </c>
      <c r="J52" s="99" t="str">
        <f>IF(B52&lt;&gt;"",VLOOKUP(B52,G011B!$B:$R,16,0),"")</f>
        <v/>
      </c>
      <c r="K52" s="99" t="str">
        <f t="shared" si="10"/>
        <v/>
      </c>
      <c r="L52" s="99" t="str">
        <f>IF(B52&lt;&gt;"",VLOOKUP(B52,G011B!$B:$Z,25,0),"")</f>
        <v/>
      </c>
      <c r="M52" s="179" t="str">
        <f t="shared" si="13"/>
        <v/>
      </c>
    </row>
    <row r="53" spans="1:13" ht="18" customHeight="1" x14ac:dyDescent="0.25">
      <c r="A53" s="204">
        <v>33</v>
      </c>
      <c r="B53" s="240"/>
      <c r="C53" s="100" t="str">
        <f t="shared" ca="1" si="7"/>
        <v/>
      </c>
      <c r="D53" s="253" t="str">
        <f t="shared" ca="1" si="8"/>
        <v/>
      </c>
      <c r="E53" s="221"/>
      <c r="F53" s="222"/>
      <c r="G53" s="100" t="str">
        <f t="shared" si="11"/>
        <v/>
      </c>
      <c r="H53" s="55" t="str">
        <f t="shared" si="9"/>
        <v/>
      </c>
      <c r="I53" s="136" t="str">
        <f t="shared" si="12"/>
        <v/>
      </c>
      <c r="J53" s="99" t="str">
        <f>IF(B53&lt;&gt;"",VLOOKUP(B53,G011B!$B:$R,16,0),"")</f>
        <v/>
      </c>
      <c r="K53" s="99" t="str">
        <f t="shared" si="10"/>
        <v/>
      </c>
      <c r="L53" s="99" t="str">
        <f>IF(B53&lt;&gt;"",VLOOKUP(B53,G011B!$B:$Z,25,0),"")</f>
        <v/>
      </c>
      <c r="M53" s="179" t="str">
        <f t="shared" si="13"/>
        <v/>
      </c>
    </row>
    <row r="54" spans="1:13" ht="18" customHeight="1" x14ac:dyDescent="0.25">
      <c r="A54" s="204">
        <v>34</v>
      </c>
      <c r="B54" s="240"/>
      <c r="C54" s="100" t="str">
        <f t="shared" ca="1" si="7"/>
        <v/>
      </c>
      <c r="D54" s="253" t="str">
        <f t="shared" ca="1" si="8"/>
        <v/>
      </c>
      <c r="E54" s="221"/>
      <c r="F54" s="222"/>
      <c r="G54" s="100" t="str">
        <f t="shared" si="11"/>
        <v/>
      </c>
      <c r="H54" s="55" t="str">
        <f t="shared" si="9"/>
        <v/>
      </c>
      <c r="I54" s="136" t="str">
        <f t="shared" si="12"/>
        <v/>
      </c>
      <c r="J54" s="99" t="str">
        <f>IF(B54&lt;&gt;"",VLOOKUP(B54,G011B!$B:$R,16,0),"")</f>
        <v/>
      </c>
      <c r="K54" s="99" t="str">
        <f t="shared" si="10"/>
        <v/>
      </c>
      <c r="L54" s="99" t="str">
        <f>IF(B54&lt;&gt;"",VLOOKUP(B54,G011B!$B:$Z,25,0),"")</f>
        <v/>
      </c>
      <c r="M54" s="179" t="str">
        <f t="shared" si="13"/>
        <v/>
      </c>
    </row>
    <row r="55" spans="1:13" ht="18" customHeight="1" x14ac:dyDescent="0.25">
      <c r="A55" s="204">
        <v>35</v>
      </c>
      <c r="B55" s="240"/>
      <c r="C55" s="100" t="str">
        <f t="shared" ca="1" si="7"/>
        <v/>
      </c>
      <c r="D55" s="253" t="str">
        <f t="shared" ca="1" si="8"/>
        <v/>
      </c>
      <c r="E55" s="221"/>
      <c r="F55" s="222"/>
      <c r="G55" s="100" t="str">
        <f t="shared" si="11"/>
        <v/>
      </c>
      <c r="H55" s="55" t="str">
        <f t="shared" si="9"/>
        <v/>
      </c>
      <c r="I55" s="136" t="str">
        <f t="shared" si="12"/>
        <v/>
      </c>
      <c r="J55" s="99" t="str">
        <f>IF(B55&lt;&gt;"",VLOOKUP(B55,G011B!$B:$R,16,0),"")</f>
        <v/>
      </c>
      <c r="K55" s="99" t="str">
        <f t="shared" si="10"/>
        <v/>
      </c>
      <c r="L55" s="99" t="str">
        <f>IF(B55&lt;&gt;"",VLOOKUP(B55,G011B!$B:$Z,25,0),"")</f>
        <v/>
      </c>
      <c r="M55" s="179" t="str">
        <f t="shared" si="13"/>
        <v/>
      </c>
    </row>
    <row r="56" spans="1:13" ht="18" customHeight="1" x14ac:dyDescent="0.25">
      <c r="A56" s="204">
        <v>36</v>
      </c>
      <c r="B56" s="240"/>
      <c r="C56" s="100" t="str">
        <f t="shared" ca="1" si="7"/>
        <v/>
      </c>
      <c r="D56" s="253" t="str">
        <f t="shared" ca="1" si="8"/>
        <v/>
      </c>
      <c r="E56" s="221"/>
      <c r="F56" s="222"/>
      <c r="G56" s="100" t="str">
        <f t="shared" si="11"/>
        <v/>
      </c>
      <c r="H56" s="55" t="str">
        <f t="shared" si="9"/>
        <v/>
      </c>
      <c r="I56" s="136" t="str">
        <f t="shared" si="12"/>
        <v/>
      </c>
      <c r="J56" s="99" t="str">
        <f>IF(B56&lt;&gt;"",VLOOKUP(B56,G011B!$B:$R,16,0),"")</f>
        <v/>
      </c>
      <c r="K56" s="99" t="str">
        <f t="shared" si="10"/>
        <v/>
      </c>
      <c r="L56" s="99" t="str">
        <f>IF(B56&lt;&gt;"",VLOOKUP(B56,G011B!$B:$Z,25,0),"")</f>
        <v/>
      </c>
      <c r="M56" s="179" t="str">
        <f t="shared" si="13"/>
        <v/>
      </c>
    </row>
    <row r="57" spans="1:13" ht="18" customHeight="1" x14ac:dyDescent="0.25">
      <c r="A57" s="204">
        <v>37</v>
      </c>
      <c r="B57" s="240"/>
      <c r="C57" s="100" t="str">
        <f t="shared" ca="1" si="7"/>
        <v/>
      </c>
      <c r="D57" s="253" t="str">
        <f t="shared" ca="1" si="8"/>
        <v/>
      </c>
      <c r="E57" s="221"/>
      <c r="F57" s="222"/>
      <c r="G57" s="100" t="str">
        <f t="shared" si="11"/>
        <v/>
      </c>
      <c r="H57" s="55" t="str">
        <f t="shared" si="9"/>
        <v/>
      </c>
      <c r="I57" s="136" t="str">
        <f t="shared" si="12"/>
        <v/>
      </c>
      <c r="J57" s="99" t="str">
        <f>IF(B57&lt;&gt;"",VLOOKUP(B57,G011B!$B:$R,16,0),"")</f>
        <v/>
      </c>
      <c r="K57" s="99" t="str">
        <f t="shared" si="10"/>
        <v/>
      </c>
      <c r="L57" s="99" t="str">
        <f>IF(B57&lt;&gt;"",VLOOKUP(B57,G011B!$B:$Z,25,0),"")</f>
        <v/>
      </c>
      <c r="M57" s="179" t="str">
        <f t="shared" si="13"/>
        <v/>
      </c>
    </row>
    <row r="58" spans="1:13" ht="18" customHeight="1" x14ac:dyDescent="0.25">
      <c r="A58" s="204">
        <v>38</v>
      </c>
      <c r="B58" s="240"/>
      <c r="C58" s="100" t="str">
        <f t="shared" ca="1" si="7"/>
        <v/>
      </c>
      <c r="D58" s="253" t="str">
        <f t="shared" ca="1" si="8"/>
        <v/>
      </c>
      <c r="E58" s="221"/>
      <c r="F58" s="222"/>
      <c r="G58" s="100" t="str">
        <f t="shared" si="11"/>
        <v/>
      </c>
      <c r="H58" s="55" t="str">
        <f t="shared" si="9"/>
        <v/>
      </c>
      <c r="I58" s="136" t="str">
        <f t="shared" si="12"/>
        <v/>
      </c>
      <c r="J58" s="99" t="str">
        <f>IF(B58&lt;&gt;"",VLOOKUP(B58,G011B!$B:$R,16,0),"")</f>
        <v/>
      </c>
      <c r="K58" s="99" t="str">
        <f t="shared" si="10"/>
        <v/>
      </c>
      <c r="L58" s="99" t="str">
        <f>IF(B58&lt;&gt;"",VLOOKUP(B58,G011B!$B:$Z,25,0),"")</f>
        <v/>
      </c>
      <c r="M58" s="179" t="str">
        <f t="shared" si="13"/>
        <v/>
      </c>
    </row>
    <row r="59" spans="1:13" ht="18" customHeight="1" x14ac:dyDescent="0.25">
      <c r="A59" s="204">
        <v>39</v>
      </c>
      <c r="B59" s="240"/>
      <c r="C59" s="100" t="str">
        <f t="shared" ca="1" si="7"/>
        <v/>
      </c>
      <c r="D59" s="253" t="str">
        <f t="shared" ca="1" si="8"/>
        <v/>
      </c>
      <c r="E59" s="221"/>
      <c r="F59" s="222"/>
      <c r="G59" s="100" t="str">
        <f t="shared" si="11"/>
        <v/>
      </c>
      <c r="H59" s="55" t="str">
        <f t="shared" si="9"/>
        <v/>
      </c>
      <c r="I59" s="136" t="str">
        <f t="shared" si="12"/>
        <v/>
      </c>
      <c r="J59" s="99" t="str">
        <f>IF(B59&lt;&gt;"",VLOOKUP(B59,G011B!$B:$R,16,0),"")</f>
        <v/>
      </c>
      <c r="K59" s="99" t="str">
        <f t="shared" si="10"/>
        <v/>
      </c>
      <c r="L59" s="99" t="str">
        <f>IF(B59&lt;&gt;"",VLOOKUP(B59,G011B!$B:$Z,25,0),"")</f>
        <v/>
      </c>
      <c r="M59" s="179" t="str">
        <f t="shared" si="13"/>
        <v/>
      </c>
    </row>
    <row r="60" spans="1:13" ht="18" customHeight="1" thickBot="1" x14ac:dyDescent="0.3">
      <c r="A60" s="205">
        <v>40</v>
      </c>
      <c r="B60" s="241"/>
      <c r="C60" s="133" t="str">
        <f t="shared" ca="1" si="7"/>
        <v/>
      </c>
      <c r="D60" s="254" t="str">
        <f t="shared" ca="1" si="8"/>
        <v/>
      </c>
      <c r="E60" s="223"/>
      <c r="F60" s="224"/>
      <c r="G60" s="133" t="str">
        <f t="shared" si="11"/>
        <v/>
      </c>
      <c r="H60" s="135" t="str">
        <f t="shared" si="9"/>
        <v/>
      </c>
      <c r="I60" s="137" t="str">
        <f t="shared" si="12"/>
        <v/>
      </c>
      <c r="J60" s="99" t="str">
        <f>IF(B60&lt;&gt;"",VLOOKUP(B60,G011B!$B:$R,16,0),"")</f>
        <v/>
      </c>
      <c r="K60" s="99" t="str">
        <f t="shared" si="10"/>
        <v/>
      </c>
      <c r="L60" s="99" t="str">
        <f>IF(B60&lt;&gt;"",VLOOKUP(B60,G011B!$B:$Z,25,0),"")</f>
        <v/>
      </c>
      <c r="M60" s="179" t="str">
        <f t="shared" si="13"/>
        <v/>
      </c>
    </row>
    <row r="61" spans="1:13" ht="20.100000000000001" customHeight="1" thickBot="1" x14ac:dyDescent="0.35">
      <c r="A61" s="349" t="s">
        <v>66</v>
      </c>
      <c r="B61" s="350"/>
      <c r="C61" s="350"/>
      <c r="D61" s="350"/>
      <c r="E61" s="350"/>
      <c r="F61" s="350"/>
      <c r="G61" s="139">
        <f>SUM(G41:G60)</f>
        <v>0</v>
      </c>
      <c r="H61" s="140"/>
      <c r="I61" s="141">
        <f>IF(C39=C6,SUM(I41:I60)+I28,SUM(I41:I60))</f>
        <v>0</v>
      </c>
      <c r="J61"/>
      <c r="K61"/>
      <c r="L61"/>
      <c r="M61" s="180"/>
    </row>
    <row r="62" spans="1:13" ht="20.100000000000001" customHeight="1" thickBot="1" x14ac:dyDescent="0.35">
      <c r="A62" s="351" t="s">
        <v>124</v>
      </c>
      <c r="B62" s="352"/>
      <c r="C62" s="352"/>
      <c r="D62" s="352"/>
      <c r="E62" s="142">
        <f>SUM(G:G)/2</f>
        <v>0</v>
      </c>
      <c r="F62" s="353"/>
      <c r="G62" s="353"/>
      <c r="H62" s="354"/>
      <c r="I62" s="143">
        <f>SUM(I41:I60)+I29</f>
        <v>0</v>
      </c>
      <c r="J62"/>
      <c r="K62"/>
      <c r="L62"/>
      <c r="M62" s="180"/>
    </row>
    <row r="63" spans="1:13" ht="18.75" x14ac:dyDescent="0.3">
      <c r="A63" t="s">
        <v>123</v>
      </c>
      <c r="E63"/>
      <c r="J63"/>
      <c r="K63"/>
      <c r="L63"/>
      <c r="M63" s="180"/>
    </row>
    <row r="64" spans="1:13" ht="18.75" x14ac:dyDescent="0.3">
      <c r="E64"/>
      <c r="J64"/>
      <c r="K64"/>
      <c r="L64"/>
      <c r="M64" s="180"/>
    </row>
    <row r="65" spans="1:15" ht="18.75" x14ac:dyDescent="0.3">
      <c r="A65" s="45" t="s">
        <v>68</v>
      </c>
      <c r="B65" t="s">
        <v>69</v>
      </c>
      <c r="C65" s="45" t="s">
        <v>70</v>
      </c>
      <c r="D65" s="45"/>
      <c r="E65" s="288" t="s">
        <v>71</v>
      </c>
      <c r="F65" s="288"/>
      <c r="G65" s="288"/>
      <c r="J65"/>
      <c r="K65" s="99"/>
      <c r="L65" s="99"/>
      <c r="M65" s="181"/>
      <c r="N65" s="99"/>
      <c r="O65" s="99"/>
    </row>
    <row r="66" spans="1:15" ht="18.75" x14ac:dyDescent="0.3">
      <c r="C66" s="288" t="s">
        <v>72</v>
      </c>
      <c r="D66" s="288"/>
      <c r="E66" s="289"/>
      <c r="F66" s="289"/>
      <c r="G66" s="289"/>
      <c r="J66"/>
      <c r="K66" s="99"/>
      <c r="L66" s="99"/>
      <c r="M66" s="181"/>
      <c r="N66" s="99"/>
      <c r="O66" s="99"/>
    </row>
    <row r="67" spans="1:15" ht="15.75" x14ac:dyDescent="0.25">
      <c r="A67" s="314" t="s">
        <v>113</v>
      </c>
      <c r="B67" s="314"/>
      <c r="C67" s="314"/>
      <c r="D67" s="314"/>
      <c r="E67" s="314"/>
      <c r="F67" s="314"/>
      <c r="G67" s="314"/>
      <c r="H67" s="314"/>
      <c r="I67" s="314"/>
      <c r="J67" s="99"/>
      <c r="K67" s="99"/>
      <c r="L67" s="99"/>
    </row>
    <row r="68" spans="1:15" x14ac:dyDescent="0.25">
      <c r="A68" s="297" t="str">
        <f>IF(Dönem&lt;&gt;"",CONCATENATE(Dönem,". döneme aittir."),"")</f>
        <v/>
      </c>
      <c r="B68" s="297"/>
      <c r="C68" s="297"/>
      <c r="D68" s="297"/>
      <c r="E68" s="297"/>
      <c r="F68" s="297"/>
      <c r="G68" s="297"/>
      <c r="H68" s="297"/>
      <c r="I68" s="297"/>
      <c r="J68" s="99"/>
      <c r="K68" s="99"/>
      <c r="L68" s="99"/>
    </row>
    <row r="69" spans="1:15" ht="18.75" thickBot="1" x14ac:dyDescent="0.3">
      <c r="A69" s="346" t="s">
        <v>114</v>
      </c>
      <c r="B69" s="346"/>
      <c r="C69" s="346"/>
      <c r="D69" s="346"/>
      <c r="E69" s="346"/>
      <c r="F69" s="346"/>
      <c r="G69" s="346"/>
      <c r="H69" s="346"/>
      <c r="I69" s="346"/>
      <c r="J69" s="99"/>
      <c r="K69" s="99"/>
      <c r="L69" s="99"/>
    </row>
    <row r="70" spans="1:15" ht="15.75" thickBot="1" x14ac:dyDescent="0.3">
      <c r="A70" s="313" t="s">
        <v>1</v>
      </c>
      <c r="B70" s="300"/>
      <c r="C70" s="337" t="str">
        <f>IF(ProjeNo&gt;0,ProjeNo,"")</f>
        <v/>
      </c>
      <c r="D70" s="338"/>
      <c r="E70" s="338"/>
      <c r="F70" s="338"/>
      <c r="G70" s="338"/>
      <c r="H70" s="338"/>
      <c r="I70" s="339"/>
      <c r="J70" s="177"/>
      <c r="K70" s="177"/>
      <c r="L70" s="177"/>
    </row>
    <row r="71" spans="1:15" ht="30" customHeight="1" thickBot="1" x14ac:dyDescent="0.3">
      <c r="A71" s="347" t="s">
        <v>2</v>
      </c>
      <c r="B71" s="348"/>
      <c r="C71" s="340" t="str">
        <f>IF(ProjeAdı&lt;&gt;"",ProjeAdı,"")</f>
        <v/>
      </c>
      <c r="D71" s="341"/>
      <c r="E71" s="341"/>
      <c r="F71" s="341"/>
      <c r="G71" s="341"/>
      <c r="H71" s="341"/>
      <c r="I71" s="342"/>
      <c r="J71" s="177"/>
      <c r="K71" s="177"/>
      <c r="L71" s="177"/>
    </row>
    <row r="72" spans="1:15" ht="15.75" thickBot="1" x14ac:dyDescent="0.3">
      <c r="A72" s="313" t="s">
        <v>115</v>
      </c>
      <c r="B72" s="300"/>
      <c r="C72" s="255"/>
      <c r="D72" s="343"/>
      <c r="E72" s="344"/>
      <c r="F72" s="344"/>
      <c r="G72" s="344"/>
      <c r="H72" s="344"/>
      <c r="I72" s="345"/>
      <c r="J72" s="99"/>
      <c r="K72" s="99"/>
      <c r="L72" s="99"/>
    </row>
    <row r="73" spans="1:15" ht="30.75" thickBot="1" x14ac:dyDescent="0.3">
      <c r="A73" s="101" t="s">
        <v>10</v>
      </c>
      <c r="B73" s="101" t="s">
        <v>11</v>
      </c>
      <c r="C73" s="101" t="s">
        <v>96</v>
      </c>
      <c r="D73" s="101" t="s">
        <v>13</v>
      </c>
      <c r="E73" s="134" t="s">
        <v>116</v>
      </c>
      <c r="F73" s="74" t="s">
        <v>117</v>
      </c>
      <c r="G73" s="102" t="s">
        <v>118</v>
      </c>
      <c r="H73" s="101" t="s">
        <v>119</v>
      </c>
      <c r="I73" s="129" t="s">
        <v>120</v>
      </c>
      <c r="J73" s="125" t="s">
        <v>121</v>
      </c>
      <c r="K73" s="125" t="s">
        <v>122</v>
      </c>
      <c r="L73" s="125" t="s">
        <v>117</v>
      </c>
    </row>
    <row r="74" spans="1:15" ht="18" customHeight="1" x14ac:dyDescent="0.25">
      <c r="A74" s="203">
        <v>41</v>
      </c>
      <c r="B74" s="239"/>
      <c r="C74" s="95" t="str">
        <f t="shared" ref="C74:C93" ca="1" si="14">IF(B74&lt;&gt;"",VLOOKUP(B74,INDIRECT(PersonelTablosu),2,0),"")</f>
        <v/>
      </c>
      <c r="D74" s="252" t="str">
        <f t="shared" ref="D74:D93" ca="1" si="15">IF(B74&lt;&gt;"",VLOOKUP(B74,INDIRECT(PersonelTablosu),3,0),"")</f>
        <v/>
      </c>
      <c r="E74" s="219"/>
      <c r="F74" s="220"/>
      <c r="G74" s="95" t="str">
        <f>IF(AND(B74&lt;&gt;"",L74&gt;=F74),E74*F74,"")</f>
        <v/>
      </c>
      <c r="H74" s="127" t="str">
        <f t="shared" ref="H74:H93" si="16">IF(B74&lt;&gt;"",VLOOKUP(B74,G011CTablo,14,0),"")</f>
        <v/>
      </c>
      <c r="I74" s="130" t="str">
        <f>IF(AND(B74&lt;&gt;"",J74&gt;=K74,L74&gt;0),G74*H74,"")</f>
        <v/>
      </c>
      <c r="J74" s="99" t="str">
        <f>IF(B74&lt;&gt;"",VLOOKUP(B74,G011B!$B:$R,16,0),"")</f>
        <v/>
      </c>
      <c r="K74" s="99" t="str">
        <f t="shared" ref="K74:K93" si="17">IF(B74&lt;&gt;"",SUMIF($B:$B,B74,$G:$G),"")</f>
        <v/>
      </c>
      <c r="L74" s="99" t="str">
        <f>IF(B74&lt;&gt;"",VLOOKUP(B74,G011B!$B:$Z,25,0),"")</f>
        <v/>
      </c>
      <c r="M74" s="179" t="str">
        <f>IF(J74&gt;=K74,"","Personelin bütün iş paketlerindeki Toplam Adam Ay değeri "&amp;K74&amp;". Bu değer, G011B formunda beyan edilen Çalışılan Toplam Ay değerini geçemez. Maliyeti hesaplamak için Adam/Ay Oranı veya Çalışılan Ay değerini düzeltiniz. ")</f>
        <v/>
      </c>
    </row>
    <row r="75" spans="1:15" ht="18" customHeight="1" x14ac:dyDescent="0.25">
      <c r="A75" s="204">
        <v>42</v>
      </c>
      <c r="B75" s="240"/>
      <c r="C75" s="100" t="str">
        <f t="shared" ca="1" si="14"/>
        <v/>
      </c>
      <c r="D75" s="253" t="str">
        <f t="shared" ca="1" si="15"/>
        <v/>
      </c>
      <c r="E75" s="221"/>
      <c r="F75" s="222"/>
      <c r="G75" s="100" t="str">
        <f t="shared" ref="G75:G93" si="18">IF(AND(B75&lt;&gt;"",L75&gt;=F75),E75*F75,"")</f>
        <v/>
      </c>
      <c r="H75" s="55" t="str">
        <f t="shared" si="16"/>
        <v/>
      </c>
      <c r="I75" s="136" t="str">
        <f t="shared" ref="I75:I93" si="19">IF(AND(B75&lt;&gt;"",J75&gt;=K75,L75&gt;0),G75*H75,"")</f>
        <v/>
      </c>
      <c r="J75" s="99" t="str">
        <f>IF(B75&lt;&gt;"",VLOOKUP(B75,G011B!$B:$R,16,0),"")</f>
        <v/>
      </c>
      <c r="K75" s="99" t="str">
        <f t="shared" si="17"/>
        <v/>
      </c>
      <c r="L75" s="99" t="str">
        <f>IF(B75&lt;&gt;"",VLOOKUP(B75,G011B!$B:$Z,25,0),"")</f>
        <v/>
      </c>
      <c r="M75" s="179" t="str">
        <f t="shared" ref="M75:M93" si="20">IF(J75&gt;=K75,"","Personelin bütün iş paketlerindeki Toplam Adam Ay değeri "&amp;K75&amp;". Bu değer, G011B formunda beyan edilen Çalışılan Toplam Ay değerini geçemez. Maliyeti hesaplamak için Adam/Ay Oranı veya Çalışılan Ay değerini düzeltiniz. ")</f>
        <v/>
      </c>
    </row>
    <row r="76" spans="1:15" ht="18" customHeight="1" x14ac:dyDescent="0.25">
      <c r="A76" s="204">
        <v>43</v>
      </c>
      <c r="B76" s="240"/>
      <c r="C76" s="100" t="str">
        <f t="shared" ca="1" si="14"/>
        <v/>
      </c>
      <c r="D76" s="253" t="str">
        <f t="shared" ca="1" si="15"/>
        <v/>
      </c>
      <c r="E76" s="221"/>
      <c r="F76" s="222"/>
      <c r="G76" s="100" t="str">
        <f t="shared" si="18"/>
        <v/>
      </c>
      <c r="H76" s="55" t="str">
        <f t="shared" si="16"/>
        <v/>
      </c>
      <c r="I76" s="136" t="str">
        <f t="shared" si="19"/>
        <v/>
      </c>
      <c r="J76" s="99" t="str">
        <f>IF(B76&lt;&gt;"",VLOOKUP(B76,G011B!$B:$R,16,0),"")</f>
        <v/>
      </c>
      <c r="K76" s="99" t="str">
        <f t="shared" si="17"/>
        <v/>
      </c>
      <c r="L76" s="99" t="str">
        <f>IF(B76&lt;&gt;"",VLOOKUP(B76,G011B!$B:$Z,25,0),"")</f>
        <v/>
      </c>
      <c r="M76" s="179" t="str">
        <f t="shared" si="20"/>
        <v/>
      </c>
    </row>
    <row r="77" spans="1:15" ht="18" customHeight="1" x14ac:dyDescent="0.25">
      <c r="A77" s="204">
        <v>44</v>
      </c>
      <c r="B77" s="240"/>
      <c r="C77" s="100" t="str">
        <f t="shared" ca="1" si="14"/>
        <v/>
      </c>
      <c r="D77" s="253" t="str">
        <f t="shared" ca="1" si="15"/>
        <v/>
      </c>
      <c r="E77" s="221"/>
      <c r="F77" s="222"/>
      <c r="G77" s="100" t="str">
        <f t="shared" si="18"/>
        <v/>
      </c>
      <c r="H77" s="55" t="str">
        <f t="shared" si="16"/>
        <v/>
      </c>
      <c r="I77" s="136" t="str">
        <f t="shared" si="19"/>
        <v/>
      </c>
      <c r="J77" s="99" t="str">
        <f>IF(B77&lt;&gt;"",VLOOKUP(B77,G011B!$B:$R,16,0),"")</f>
        <v/>
      </c>
      <c r="K77" s="99" t="str">
        <f t="shared" si="17"/>
        <v/>
      </c>
      <c r="L77" s="99" t="str">
        <f>IF(B77&lt;&gt;"",VLOOKUP(B77,G011B!$B:$Z,25,0),"")</f>
        <v/>
      </c>
      <c r="M77" s="179" t="str">
        <f t="shared" si="20"/>
        <v/>
      </c>
    </row>
    <row r="78" spans="1:15" ht="18" customHeight="1" x14ac:dyDescent="0.25">
      <c r="A78" s="204">
        <v>45</v>
      </c>
      <c r="B78" s="240"/>
      <c r="C78" s="100" t="str">
        <f t="shared" ca="1" si="14"/>
        <v/>
      </c>
      <c r="D78" s="253" t="str">
        <f t="shared" ca="1" si="15"/>
        <v/>
      </c>
      <c r="E78" s="221"/>
      <c r="F78" s="222"/>
      <c r="G78" s="100" t="str">
        <f t="shared" si="18"/>
        <v/>
      </c>
      <c r="H78" s="55" t="str">
        <f t="shared" si="16"/>
        <v/>
      </c>
      <c r="I78" s="136" t="str">
        <f t="shared" si="19"/>
        <v/>
      </c>
      <c r="J78" s="99" t="str">
        <f>IF(B78&lt;&gt;"",VLOOKUP(B78,G011B!$B:$R,16,0),"")</f>
        <v/>
      </c>
      <c r="K78" s="99" t="str">
        <f t="shared" si="17"/>
        <v/>
      </c>
      <c r="L78" s="99" t="str">
        <f>IF(B78&lt;&gt;"",VLOOKUP(B78,G011B!$B:$Z,25,0),"")</f>
        <v/>
      </c>
      <c r="M78" s="179" t="str">
        <f t="shared" si="20"/>
        <v/>
      </c>
    </row>
    <row r="79" spans="1:15" ht="18" customHeight="1" x14ac:dyDescent="0.25">
      <c r="A79" s="204">
        <v>46</v>
      </c>
      <c r="B79" s="240"/>
      <c r="C79" s="100" t="str">
        <f t="shared" ca="1" si="14"/>
        <v/>
      </c>
      <c r="D79" s="253" t="str">
        <f t="shared" ca="1" si="15"/>
        <v/>
      </c>
      <c r="E79" s="221"/>
      <c r="F79" s="222"/>
      <c r="G79" s="100" t="str">
        <f t="shared" si="18"/>
        <v/>
      </c>
      <c r="H79" s="55" t="str">
        <f t="shared" si="16"/>
        <v/>
      </c>
      <c r="I79" s="136" t="str">
        <f t="shared" si="19"/>
        <v/>
      </c>
      <c r="J79" s="99" t="str">
        <f>IF(B79&lt;&gt;"",VLOOKUP(B79,G011B!$B:$R,16,0),"")</f>
        <v/>
      </c>
      <c r="K79" s="99" t="str">
        <f t="shared" si="17"/>
        <v/>
      </c>
      <c r="L79" s="99" t="str">
        <f>IF(B79&lt;&gt;"",VLOOKUP(B79,G011B!$B:$Z,25,0),"")</f>
        <v/>
      </c>
      <c r="M79" s="179" t="str">
        <f t="shared" si="20"/>
        <v/>
      </c>
    </row>
    <row r="80" spans="1:15" ht="18" customHeight="1" x14ac:dyDescent="0.25">
      <c r="A80" s="204">
        <v>47</v>
      </c>
      <c r="B80" s="240"/>
      <c r="C80" s="100" t="str">
        <f t="shared" ca="1" si="14"/>
        <v/>
      </c>
      <c r="D80" s="253" t="str">
        <f t="shared" ca="1" si="15"/>
        <v/>
      </c>
      <c r="E80" s="221"/>
      <c r="F80" s="222"/>
      <c r="G80" s="100" t="str">
        <f t="shared" si="18"/>
        <v/>
      </c>
      <c r="H80" s="55" t="str">
        <f t="shared" si="16"/>
        <v/>
      </c>
      <c r="I80" s="136" t="str">
        <f t="shared" si="19"/>
        <v/>
      </c>
      <c r="J80" s="99" t="str">
        <f>IF(B80&lt;&gt;"",VLOOKUP(B80,G011B!$B:$R,16,0),"")</f>
        <v/>
      </c>
      <c r="K80" s="99" t="str">
        <f t="shared" si="17"/>
        <v/>
      </c>
      <c r="L80" s="99" t="str">
        <f>IF(B80&lt;&gt;"",VLOOKUP(B80,G011B!$B:$Z,25,0),"")</f>
        <v/>
      </c>
      <c r="M80" s="179" t="str">
        <f t="shared" si="20"/>
        <v/>
      </c>
    </row>
    <row r="81" spans="1:13" ht="18" customHeight="1" x14ac:dyDescent="0.25">
      <c r="A81" s="204">
        <v>48</v>
      </c>
      <c r="B81" s="240"/>
      <c r="C81" s="100" t="str">
        <f t="shared" ca="1" si="14"/>
        <v/>
      </c>
      <c r="D81" s="253" t="str">
        <f t="shared" ca="1" si="15"/>
        <v/>
      </c>
      <c r="E81" s="221"/>
      <c r="F81" s="222"/>
      <c r="G81" s="100" t="str">
        <f t="shared" si="18"/>
        <v/>
      </c>
      <c r="H81" s="55" t="str">
        <f t="shared" si="16"/>
        <v/>
      </c>
      <c r="I81" s="136" t="str">
        <f t="shared" si="19"/>
        <v/>
      </c>
      <c r="J81" s="99" t="str">
        <f>IF(B81&lt;&gt;"",VLOOKUP(B81,G011B!$B:$R,16,0),"")</f>
        <v/>
      </c>
      <c r="K81" s="99" t="str">
        <f t="shared" si="17"/>
        <v/>
      </c>
      <c r="L81" s="99" t="str">
        <f>IF(B81&lt;&gt;"",VLOOKUP(B81,G011B!$B:$Z,25,0),"")</f>
        <v/>
      </c>
      <c r="M81" s="179" t="str">
        <f t="shared" si="20"/>
        <v/>
      </c>
    </row>
    <row r="82" spans="1:13" ht="18" customHeight="1" x14ac:dyDescent="0.25">
      <c r="A82" s="204">
        <v>49</v>
      </c>
      <c r="B82" s="240"/>
      <c r="C82" s="100" t="str">
        <f t="shared" ca="1" si="14"/>
        <v/>
      </c>
      <c r="D82" s="253" t="str">
        <f t="shared" ca="1" si="15"/>
        <v/>
      </c>
      <c r="E82" s="221"/>
      <c r="F82" s="222"/>
      <c r="G82" s="100" t="str">
        <f t="shared" si="18"/>
        <v/>
      </c>
      <c r="H82" s="55" t="str">
        <f t="shared" si="16"/>
        <v/>
      </c>
      <c r="I82" s="136" t="str">
        <f t="shared" si="19"/>
        <v/>
      </c>
      <c r="J82" s="99" t="str">
        <f>IF(B82&lt;&gt;"",VLOOKUP(B82,G011B!$B:$R,16,0),"")</f>
        <v/>
      </c>
      <c r="K82" s="99" t="str">
        <f t="shared" si="17"/>
        <v/>
      </c>
      <c r="L82" s="99" t="str">
        <f>IF(B82&lt;&gt;"",VLOOKUP(B82,G011B!$B:$Z,25,0),"")</f>
        <v/>
      </c>
      <c r="M82" s="179" t="str">
        <f t="shared" si="20"/>
        <v/>
      </c>
    </row>
    <row r="83" spans="1:13" ht="18" customHeight="1" x14ac:dyDescent="0.25">
      <c r="A83" s="204">
        <v>50</v>
      </c>
      <c r="B83" s="240"/>
      <c r="C83" s="100" t="str">
        <f t="shared" ca="1" si="14"/>
        <v/>
      </c>
      <c r="D83" s="253" t="str">
        <f t="shared" ca="1" si="15"/>
        <v/>
      </c>
      <c r="E83" s="221"/>
      <c r="F83" s="222"/>
      <c r="G83" s="100" t="str">
        <f t="shared" si="18"/>
        <v/>
      </c>
      <c r="H83" s="55" t="str">
        <f t="shared" si="16"/>
        <v/>
      </c>
      <c r="I83" s="136" t="str">
        <f t="shared" si="19"/>
        <v/>
      </c>
      <c r="J83" s="99" t="str">
        <f>IF(B83&lt;&gt;"",VLOOKUP(B83,G011B!$B:$R,16,0),"")</f>
        <v/>
      </c>
      <c r="K83" s="99" t="str">
        <f t="shared" si="17"/>
        <v/>
      </c>
      <c r="L83" s="99" t="str">
        <f>IF(B83&lt;&gt;"",VLOOKUP(B83,G011B!$B:$Z,25,0),"")</f>
        <v/>
      </c>
      <c r="M83" s="179" t="str">
        <f t="shared" si="20"/>
        <v/>
      </c>
    </row>
    <row r="84" spans="1:13" ht="18" customHeight="1" x14ac:dyDescent="0.25">
      <c r="A84" s="204">
        <v>51</v>
      </c>
      <c r="B84" s="240"/>
      <c r="C84" s="100" t="str">
        <f t="shared" ca="1" si="14"/>
        <v/>
      </c>
      <c r="D84" s="253" t="str">
        <f t="shared" ca="1" si="15"/>
        <v/>
      </c>
      <c r="E84" s="221"/>
      <c r="F84" s="222"/>
      <c r="G84" s="100" t="str">
        <f t="shared" si="18"/>
        <v/>
      </c>
      <c r="H84" s="55" t="str">
        <f t="shared" si="16"/>
        <v/>
      </c>
      <c r="I84" s="136" t="str">
        <f t="shared" si="19"/>
        <v/>
      </c>
      <c r="J84" s="99" t="str">
        <f>IF(B84&lt;&gt;"",VLOOKUP(B84,G011B!$B:$R,16,0),"")</f>
        <v/>
      </c>
      <c r="K84" s="99" t="str">
        <f t="shared" si="17"/>
        <v/>
      </c>
      <c r="L84" s="99" t="str">
        <f>IF(B84&lt;&gt;"",VLOOKUP(B84,G011B!$B:$Z,25,0),"")</f>
        <v/>
      </c>
      <c r="M84" s="179" t="str">
        <f t="shared" si="20"/>
        <v/>
      </c>
    </row>
    <row r="85" spans="1:13" ht="18" customHeight="1" x14ac:dyDescent="0.25">
      <c r="A85" s="204">
        <v>52</v>
      </c>
      <c r="B85" s="240"/>
      <c r="C85" s="100" t="str">
        <f t="shared" ca="1" si="14"/>
        <v/>
      </c>
      <c r="D85" s="253" t="str">
        <f t="shared" ca="1" si="15"/>
        <v/>
      </c>
      <c r="E85" s="221"/>
      <c r="F85" s="222"/>
      <c r="G85" s="100" t="str">
        <f t="shared" si="18"/>
        <v/>
      </c>
      <c r="H85" s="55" t="str">
        <f t="shared" si="16"/>
        <v/>
      </c>
      <c r="I85" s="136" t="str">
        <f t="shared" si="19"/>
        <v/>
      </c>
      <c r="J85" s="99" t="str">
        <f>IF(B85&lt;&gt;"",VLOOKUP(B85,G011B!$B:$R,16,0),"")</f>
        <v/>
      </c>
      <c r="K85" s="99" t="str">
        <f t="shared" si="17"/>
        <v/>
      </c>
      <c r="L85" s="99" t="str">
        <f>IF(B85&lt;&gt;"",VLOOKUP(B85,G011B!$B:$Z,25,0),"")</f>
        <v/>
      </c>
      <c r="M85" s="179" t="str">
        <f t="shared" si="20"/>
        <v/>
      </c>
    </row>
    <row r="86" spans="1:13" ht="18" customHeight="1" x14ac:dyDescent="0.25">
      <c r="A86" s="204">
        <v>53</v>
      </c>
      <c r="B86" s="240"/>
      <c r="C86" s="100" t="str">
        <f t="shared" ca="1" si="14"/>
        <v/>
      </c>
      <c r="D86" s="253" t="str">
        <f t="shared" ca="1" si="15"/>
        <v/>
      </c>
      <c r="E86" s="221"/>
      <c r="F86" s="222"/>
      <c r="G86" s="100" t="str">
        <f t="shared" si="18"/>
        <v/>
      </c>
      <c r="H86" s="55" t="str">
        <f t="shared" si="16"/>
        <v/>
      </c>
      <c r="I86" s="136" t="str">
        <f t="shared" si="19"/>
        <v/>
      </c>
      <c r="J86" s="99" t="str">
        <f>IF(B86&lt;&gt;"",VLOOKUP(B86,G011B!$B:$R,16,0),"")</f>
        <v/>
      </c>
      <c r="K86" s="99" t="str">
        <f t="shared" si="17"/>
        <v/>
      </c>
      <c r="L86" s="99" t="str">
        <f>IF(B86&lt;&gt;"",VLOOKUP(B86,G011B!$B:$Z,25,0),"")</f>
        <v/>
      </c>
      <c r="M86" s="179" t="str">
        <f t="shared" si="20"/>
        <v/>
      </c>
    </row>
    <row r="87" spans="1:13" ht="18" customHeight="1" x14ac:dyDescent="0.25">
      <c r="A87" s="204">
        <v>54</v>
      </c>
      <c r="B87" s="240"/>
      <c r="C87" s="100" t="str">
        <f t="shared" ca="1" si="14"/>
        <v/>
      </c>
      <c r="D87" s="253" t="str">
        <f t="shared" ca="1" si="15"/>
        <v/>
      </c>
      <c r="E87" s="221"/>
      <c r="F87" s="222"/>
      <c r="G87" s="100" t="str">
        <f t="shared" si="18"/>
        <v/>
      </c>
      <c r="H87" s="55" t="str">
        <f t="shared" si="16"/>
        <v/>
      </c>
      <c r="I87" s="136" t="str">
        <f t="shared" si="19"/>
        <v/>
      </c>
      <c r="J87" s="99" t="str">
        <f>IF(B87&lt;&gt;"",VLOOKUP(B87,G011B!$B:$R,16,0),"")</f>
        <v/>
      </c>
      <c r="K87" s="99" t="str">
        <f t="shared" si="17"/>
        <v/>
      </c>
      <c r="L87" s="99" t="str">
        <f>IF(B87&lt;&gt;"",VLOOKUP(B87,G011B!$B:$Z,25,0),"")</f>
        <v/>
      </c>
      <c r="M87" s="179" t="str">
        <f t="shared" si="20"/>
        <v/>
      </c>
    </row>
    <row r="88" spans="1:13" ht="18" customHeight="1" x14ac:dyDescent="0.25">
      <c r="A88" s="204">
        <v>55</v>
      </c>
      <c r="B88" s="240"/>
      <c r="C88" s="100" t="str">
        <f t="shared" ca="1" si="14"/>
        <v/>
      </c>
      <c r="D88" s="253" t="str">
        <f t="shared" ca="1" si="15"/>
        <v/>
      </c>
      <c r="E88" s="221"/>
      <c r="F88" s="222"/>
      <c r="G88" s="100" t="str">
        <f t="shared" si="18"/>
        <v/>
      </c>
      <c r="H88" s="55" t="str">
        <f t="shared" si="16"/>
        <v/>
      </c>
      <c r="I88" s="136" t="str">
        <f t="shared" si="19"/>
        <v/>
      </c>
      <c r="J88" s="99" t="str">
        <f>IF(B88&lt;&gt;"",VLOOKUP(B88,G011B!$B:$R,16,0),"")</f>
        <v/>
      </c>
      <c r="K88" s="99" t="str">
        <f t="shared" si="17"/>
        <v/>
      </c>
      <c r="L88" s="99" t="str">
        <f>IF(B88&lt;&gt;"",VLOOKUP(B88,G011B!$B:$Z,25,0),"")</f>
        <v/>
      </c>
      <c r="M88" s="179" t="str">
        <f t="shared" si="20"/>
        <v/>
      </c>
    </row>
    <row r="89" spans="1:13" ht="18" customHeight="1" x14ac:dyDescent="0.25">
      <c r="A89" s="204">
        <v>56</v>
      </c>
      <c r="B89" s="240"/>
      <c r="C89" s="100" t="str">
        <f t="shared" ca="1" si="14"/>
        <v/>
      </c>
      <c r="D89" s="253" t="str">
        <f t="shared" ca="1" si="15"/>
        <v/>
      </c>
      <c r="E89" s="221"/>
      <c r="F89" s="222"/>
      <c r="G89" s="100" t="str">
        <f t="shared" si="18"/>
        <v/>
      </c>
      <c r="H89" s="55" t="str">
        <f t="shared" si="16"/>
        <v/>
      </c>
      <c r="I89" s="136" t="str">
        <f t="shared" si="19"/>
        <v/>
      </c>
      <c r="J89" s="99" t="str">
        <f>IF(B89&lt;&gt;"",VLOOKUP(B89,G011B!$B:$R,16,0),"")</f>
        <v/>
      </c>
      <c r="K89" s="99" t="str">
        <f t="shared" si="17"/>
        <v/>
      </c>
      <c r="L89" s="99" t="str">
        <f>IF(B89&lt;&gt;"",VLOOKUP(B89,G011B!$B:$Z,25,0),"")</f>
        <v/>
      </c>
      <c r="M89" s="179" t="str">
        <f t="shared" si="20"/>
        <v/>
      </c>
    </row>
    <row r="90" spans="1:13" ht="18" customHeight="1" x14ac:dyDescent="0.25">
      <c r="A90" s="204">
        <v>57</v>
      </c>
      <c r="B90" s="240"/>
      <c r="C90" s="100" t="str">
        <f t="shared" ca="1" si="14"/>
        <v/>
      </c>
      <c r="D90" s="253" t="str">
        <f t="shared" ca="1" si="15"/>
        <v/>
      </c>
      <c r="E90" s="221"/>
      <c r="F90" s="222"/>
      <c r="G90" s="100" t="str">
        <f t="shared" si="18"/>
        <v/>
      </c>
      <c r="H90" s="55" t="str">
        <f t="shared" si="16"/>
        <v/>
      </c>
      <c r="I90" s="136" t="str">
        <f t="shared" si="19"/>
        <v/>
      </c>
      <c r="J90" s="99" t="str">
        <f>IF(B90&lt;&gt;"",VLOOKUP(B90,G011B!$B:$R,16,0),"")</f>
        <v/>
      </c>
      <c r="K90" s="99" t="str">
        <f t="shared" si="17"/>
        <v/>
      </c>
      <c r="L90" s="99" t="str">
        <f>IF(B90&lt;&gt;"",VLOOKUP(B90,G011B!$B:$Z,25,0),"")</f>
        <v/>
      </c>
      <c r="M90" s="179" t="str">
        <f t="shared" si="20"/>
        <v/>
      </c>
    </row>
    <row r="91" spans="1:13" ht="18" customHeight="1" x14ac:dyDescent="0.25">
      <c r="A91" s="204">
        <v>58</v>
      </c>
      <c r="B91" s="240"/>
      <c r="C91" s="100" t="str">
        <f t="shared" ca="1" si="14"/>
        <v/>
      </c>
      <c r="D91" s="253" t="str">
        <f t="shared" ca="1" si="15"/>
        <v/>
      </c>
      <c r="E91" s="221"/>
      <c r="F91" s="222"/>
      <c r="G91" s="100" t="str">
        <f t="shared" si="18"/>
        <v/>
      </c>
      <c r="H91" s="55" t="str">
        <f t="shared" si="16"/>
        <v/>
      </c>
      <c r="I91" s="136" t="str">
        <f t="shared" si="19"/>
        <v/>
      </c>
      <c r="J91" s="99" t="str">
        <f>IF(B91&lt;&gt;"",VLOOKUP(B91,G011B!$B:$R,16,0),"")</f>
        <v/>
      </c>
      <c r="K91" s="99" t="str">
        <f t="shared" si="17"/>
        <v/>
      </c>
      <c r="L91" s="99" t="str">
        <f>IF(B91&lt;&gt;"",VLOOKUP(B91,G011B!$B:$Z,25,0),"")</f>
        <v/>
      </c>
      <c r="M91" s="179" t="str">
        <f t="shared" si="20"/>
        <v/>
      </c>
    </row>
    <row r="92" spans="1:13" ht="18" customHeight="1" x14ac:dyDescent="0.25">
      <c r="A92" s="204">
        <v>59</v>
      </c>
      <c r="B92" s="240"/>
      <c r="C92" s="100" t="str">
        <f t="shared" ca="1" si="14"/>
        <v/>
      </c>
      <c r="D92" s="253" t="str">
        <f t="shared" ca="1" si="15"/>
        <v/>
      </c>
      <c r="E92" s="221"/>
      <c r="F92" s="222"/>
      <c r="G92" s="100" t="str">
        <f t="shared" si="18"/>
        <v/>
      </c>
      <c r="H92" s="55" t="str">
        <f t="shared" si="16"/>
        <v/>
      </c>
      <c r="I92" s="136" t="str">
        <f t="shared" si="19"/>
        <v/>
      </c>
      <c r="J92" s="99" t="str">
        <f>IF(B92&lt;&gt;"",VLOOKUP(B92,G011B!$B:$R,16,0),"")</f>
        <v/>
      </c>
      <c r="K92" s="99" t="str">
        <f t="shared" si="17"/>
        <v/>
      </c>
      <c r="L92" s="99" t="str">
        <f>IF(B92&lt;&gt;"",VLOOKUP(B92,G011B!$B:$Z,25,0),"")</f>
        <v/>
      </c>
      <c r="M92" s="179" t="str">
        <f t="shared" si="20"/>
        <v/>
      </c>
    </row>
    <row r="93" spans="1:13" ht="18" customHeight="1" thickBot="1" x14ac:dyDescent="0.3">
      <c r="A93" s="205">
        <v>60</v>
      </c>
      <c r="B93" s="241"/>
      <c r="C93" s="133" t="str">
        <f t="shared" ca="1" si="14"/>
        <v/>
      </c>
      <c r="D93" s="254" t="str">
        <f t="shared" ca="1" si="15"/>
        <v/>
      </c>
      <c r="E93" s="223"/>
      <c r="F93" s="224"/>
      <c r="G93" s="133" t="str">
        <f t="shared" si="18"/>
        <v/>
      </c>
      <c r="H93" s="135" t="str">
        <f t="shared" si="16"/>
        <v/>
      </c>
      <c r="I93" s="137" t="str">
        <f t="shared" si="19"/>
        <v/>
      </c>
      <c r="J93" s="99" t="str">
        <f>IF(B93&lt;&gt;"",VLOOKUP(B93,G011B!$B:$R,16,0),"")</f>
        <v/>
      </c>
      <c r="K93" s="99" t="str">
        <f t="shared" si="17"/>
        <v/>
      </c>
      <c r="L93" s="99" t="str">
        <f>IF(B93&lt;&gt;"",VLOOKUP(B93,G011B!$B:$Z,25,0),"")</f>
        <v/>
      </c>
      <c r="M93" s="179" t="str">
        <f t="shared" si="20"/>
        <v/>
      </c>
    </row>
    <row r="94" spans="1:13" ht="20.100000000000001" customHeight="1" thickBot="1" x14ac:dyDescent="0.35">
      <c r="A94" s="349" t="s">
        <v>66</v>
      </c>
      <c r="B94" s="350"/>
      <c r="C94" s="350"/>
      <c r="D94" s="350"/>
      <c r="E94" s="350"/>
      <c r="F94" s="350"/>
      <c r="G94" s="139">
        <f>SUM(G74:G93)</f>
        <v>0</v>
      </c>
      <c r="H94" s="140"/>
      <c r="I94" s="141">
        <f>IF(C72=C39,SUM(I74:I93)+I61,SUM(I74:I93))</f>
        <v>0</v>
      </c>
      <c r="J94"/>
      <c r="K94"/>
      <c r="L94"/>
      <c r="M94" s="180"/>
    </row>
    <row r="95" spans="1:13" ht="20.100000000000001" customHeight="1" thickBot="1" x14ac:dyDescent="0.35">
      <c r="A95" s="351" t="s">
        <v>124</v>
      </c>
      <c r="B95" s="352"/>
      <c r="C95" s="352"/>
      <c r="D95" s="352"/>
      <c r="E95" s="142">
        <f>SUM(G:G)/2</f>
        <v>0</v>
      </c>
      <c r="F95" s="353"/>
      <c r="G95" s="353"/>
      <c r="H95" s="354"/>
      <c r="I95" s="143">
        <f>SUM(I74:I93)+I62</f>
        <v>0</v>
      </c>
      <c r="J95"/>
      <c r="K95"/>
      <c r="L95"/>
      <c r="M95" s="180"/>
    </row>
    <row r="96" spans="1:13" ht="18.75" x14ac:dyDescent="0.3">
      <c r="A96" t="s">
        <v>123</v>
      </c>
      <c r="E96"/>
      <c r="J96"/>
      <c r="K96"/>
      <c r="L96"/>
      <c r="M96" s="180"/>
    </row>
    <row r="97" spans="1:15" ht="18.75" x14ac:dyDescent="0.3">
      <c r="E97"/>
      <c r="J97"/>
      <c r="K97"/>
      <c r="L97"/>
      <c r="M97" s="180"/>
    </row>
    <row r="98" spans="1:15" ht="18.75" x14ac:dyDescent="0.3">
      <c r="A98" s="45" t="s">
        <v>68</v>
      </c>
      <c r="B98" t="s">
        <v>69</v>
      </c>
      <c r="C98" s="45" t="s">
        <v>70</v>
      </c>
      <c r="D98" s="45"/>
      <c r="E98" s="288" t="s">
        <v>71</v>
      </c>
      <c r="F98" s="288"/>
      <c r="G98" s="288"/>
      <c r="J98"/>
      <c r="K98" s="99"/>
      <c r="L98" s="99"/>
      <c r="M98" s="181"/>
      <c r="N98" s="99"/>
      <c r="O98" s="99"/>
    </row>
    <row r="99" spans="1:15" ht="18.75" x14ac:dyDescent="0.3">
      <c r="C99" s="288" t="s">
        <v>72</v>
      </c>
      <c r="D99" s="288"/>
      <c r="E99" s="289"/>
      <c r="F99" s="289"/>
      <c r="G99" s="289"/>
      <c r="J99"/>
      <c r="K99" s="99"/>
      <c r="L99" s="99"/>
      <c r="M99" s="181"/>
      <c r="N99" s="99"/>
      <c r="O99" s="99"/>
    </row>
    <row r="100" spans="1:15" ht="15.75" x14ac:dyDescent="0.25">
      <c r="A100" s="314" t="s">
        <v>113</v>
      </c>
      <c r="B100" s="314"/>
      <c r="C100" s="314"/>
      <c r="D100" s="314"/>
      <c r="E100" s="314"/>
      <c r="F100" s="314"/>
      <c r="G100" s="314"/>
      <c r="H100" s="314"/>
      <c r="I100" s="314"/>
      <c r="J100" s="99"/>
      <c r="K100" s="99"/>
      <c r="L100" s="99"/>
    </row>
    <row r="101" spans="1:15" x14ac:dyDescent="0.25">
      <c r="A101" s="297" t="str">
        <f>IF(Dönem&lt;&gt;"",CONCATENATE(Dönem,". döneme aittir."),"")</f>
        <v/>
      </c>
      <c r="B101" s="297"/>
      <c r="C101" s="297"/>
      <c r="D101" s="297"/>
      <c r="E101" s="297"/>
      <c r="F101" s="297"/>
      <c r="G101" s="297"/>
      <c r="H101" s="297"/>
      <c r="I101" s="297"/>
      <c r="J101" s="99"/>
      <c r="K101" s="99"/>
      <c r="L101" s="99"/>
    </row>
    <row r="102" spans="1:15" ht="18.75" thickBot="1" x14ac:dyDescent="0.3">
      <c r="A102" s="346" t="s">
        <v>114</v>
      </c>
      <c r="B102" s="346"/>
      <c r="C102" s="346"/>
      <c r="D102" s="346"/>
      <c r="E102" s="346"/>
      <c r="F102" s="346"/>
      <c r="G102" s="346"/>
      <c r="H102" s="346"/>
      <c r="I102" s="346"/>
      <c r="J102" s="99"/>
      <c r="K102" s="99"/>
      <c r="L102" s="99"/>
    </row>
    <row r="103" spans="1:15" ht="15.75" thickBot="1" x14ac:dyDescent="0.3">
      <c r="A103" s="313" t="s">
        <v>1</v>
      </c>
      <c r="B103" s="300"/>
      <c r="C103" s="337" t="str">
        <f>IF(ProjeNo&gt;0,ProjeNo,"")</f>
        <v/>
      </c>
      <c r="D103" s="338"/>
      <c r="E103" s="338"/>
      <c r="F103" s="338"/>
      <c r="G103" s="338"/>
      <c r="H103" s="338"/>
      <c r="I103" s="339"/>
      <c r="J103" s="177"/>
      <c r="K103" s="177"/>
      <c r="L103" s="177"/>
    </row>
    <row r="104" spans="1:15" ht="30" customHeight="1" thickBot="1" x14ac:dyDescent="0.3">
      <c r="A104" s="347" t="s">
        <v>2</v>
      </c>
      <c r="B104" s="348"/>
      <c r="C104" s="340" t="str">
        <f>IF(ProjeAdı&lt;&gt;"",ProjeAdı,"")</f>
        <v/>
      </c>
      <c r="D104" s="341"/>
      <c r="E104" s="341"/>
      <c r="F104" s="341"/>
      <c r="G104" s="341"/>
      <c r="H104" s="341"/>
      <c r="I104" s="342"/>
      <c r="J104" s="177"/>
      <c r="K104" s="177"/>
      <c r="L104" s="177"/>
    </row>
    <row r="105" spans="1:15" ht="15.75" thickBot="1" x14ac:dyDescent="0.3">
      <c r="A105" s="313" t="s">
        <v>115</v>
      </c>
      <c r="B105" s="300"/>
      <c r="C105" s="255"/>
      <c r="D105" s="343"/>
      <c r="E105" s="344"/>
      <c r="F105" s="344"/>
      <c r="G105" s="344"/>
      <c r="H105" s="344"/>
      <c r="I105" s="345"/>
      <c r="J105" s="99"/>
      <c r="K105" s="99"/>
      <c r="L105" s="99"/>
    </row>
    <row r="106" spans="1:15" ht="30.75" thickBot="1" x14ac:dyDescent="0.3">
      <c r="A106" s="101" t="s">
        <v>10</v>
      </c>
      <c r="B106" s="101" t="s">
        <v>11</v>
      </c>
      <c r="C106" s="101" t="s">
        <v>96</v>
      </c>
      <c r="D106" s="101" t="s">
        <v>13</v>
      </c>
      <c r="E106" s="134" t="s">
        <v>116</v>
      </c>
      <c r="F106" s="74" t="s">
        <v>117</v>
      </c>
      <c r="G106" s="102" t="s">
        <v>118</v>
      </c>
      <c r="H106" s="101" t="s">
        <v>119</v>
      </c>
      <c r="I106" s="129" t="s">
        <v>120</v>
      </c>
      <c r="J106" s="125" t="s">
        <v>121</v>
      </c>
      <c r="K106" s="125" t="s">
        <v>122</v>
      </c>
      <c r="L106" s="125" t="s">
        <v>117</v>
      </c>
    </row>
    <row r="107" spans="1:15" ht="18" customHeight="1" x14ac:dyDescent="0.25">
      <c r="A107" s="203">
        <v>61</v>
      </c>
      <c r="B107" s="239"/>
      <c r="C107" s="95" t="str">
        <f t="shared" ref="C107:C126" ca="1" si="21">IF(B107&lt;&gt;"",VLOOKUP(B107,INDIRECT(PersonelTablosu),2,0),"")</f>
        <v/>
      </c>
      <c r="D107" s="252" t="str">
        <f t="shared" ref="D107:D126" ca="1" si="22">IF(B107&lt;&gt;"",VLOOKUP(B107,INDIRECT(PersonelTablosu),3,0),"")</f>
        <v/>
      </c>
      <c r="E107" s="219"/>
      <c r="F107" s="220"/>
      <c r="G107" s="95" t="str">
        <f>IF(AND(B107&lt;&gt;"",L107&gt;=F107),E107*F107,"")</f>
        <v/>
      </c>
      <c r="H107" s="127" t="str">
        <f t="shared" ref="H107:H126" si="23">IF(B107&lt;&gt;"",VLOOKUP(B107,G011CTablo,14,0),"")</f>
        <v/>
      </c>
      <c r="I107" s="130" t="str">
        <f>IF(AND(B107&lt;&gt;"",J107&gt;=K107,L107&gt;0),G107*H107,"")</f>
        <v/>
      </c>
      <c r="J107" s="99" t="str">
        <f>IF(B107&lt;&gt;"",VLOOKUP(B107,G011B!$B:$R,16,0),"")</f>
        <v/>
      </c>
      <c r="K107" s="99" t="str">
        <f t="shared" ref="K107:K126" si="24">IF(B107&lt;&gt;"",SUMIF($B:$B,B107,$G:$G),"")</f>
        <v/>
      </c>
      <c r="L107" s="99" t="str">
        <f>IF(B107&lt;&gt;"",VLOOKUP(B107,G011B!$B:$Z,25,0),"")</f>
        <v/>
      </c>
      <c r="M107" s="179" t="str">
        <f>IF(J107&gt;=K107,"","Personelin bütün iş paketlerindeki Toplam Adam Ay değeri "&amp;K107&amp;". Bu değer, G011B formunda beyan edilen Çalışılan Toplam Ay değerini geçemez. Maliyeti hesaplamak için Adam/Ay Oranı veya Çalışılan Ay değerini düzeltiniz. ")</f>
        <v/>
      </c>
    </row>
    <row r="108" spans="1:15" ht="18" customHeight="1" x14ac:dyDescent="0.25">
      <c r="A108" s="204">
        <v>62</v>
      </c>
      <c r="B108" s="240"/>
      <c r="C108" s="100" t="str">
        <f t="shared" ca="1" si="21"/>
        <v/>
      </c>
      <c r="D108" s="253" t="str">
        <f t="shared" ca="1" si="22"/>
        <v/>
      </c>
      <c r="E108" s="221"/>
      <c r="F108" s="222"/>
      <c r="G108" s="100" t="str">
        <f t="shared" ref="G108:G126" si="25">IF(AND(B108&lt;&gt;"",L108&gt;=F108),E108*F108,"")</f>
        <v/>
      </c>
      <c r="H108" s="55" t="str">
        <f t="shared" si="23"/>
        <v/>
      </c>
      <c r="I108" s="136" t="str">
        <f t="shared" ref="I108:I126" si="26">IF(AND(B108&lt;&gt;"",J108&gt;=K108,L108&gt;0),G108*H108,"")</f>
        <v/>
      </c>
      <c r="J108" s="99" t="str">
        <f>IF(B108&lt;&gt;"",VLOOKUP(B108,G011B!$B:$R,16,0),"")</f>
        <v/>
      </c>
      <c r="K108" s="99" t="str">
        <f t="shared" si="24"/>
        <v/>
      </c>
      <c r="L108" s="99" t="str">
        <f>IF(B108&lt;&gt;"",VLOOKUP(B108,G011B!$B:$Z,25,0),"")</f>
        <v/>
      </c>
      <c r="M108" s="179" t="str">
        <f t="shared" ref="M108:M126" si="27">IF(J108&gt;=K108,"","Personelin bütün iş paketlerindeki Toplam Adam Ay değeri "&amp;K108&amp;". Bu değer, G011B formunda beyan edilen Çalışılan Toplam Ay değerini geçemez. Maliyeti hesaplamak için Adam/Ay Oranı veya Çalışılan Ay değerini düzeltiniz. ")</f>
        <v/>
      </c>
    </row>
    <row r="109" spans="1:15" ht="18" customHeight="1" x14ac:dyDescent="0.25">
      <c r="A109" s="204">
        <v>63</v>
      </c>
      <c r="B109" s="240"/>
      <c r="C109" s="100" t="str">
        <f t="shared" ca="1" si="21"/>
        <v/>
      </c>
      <c r="D109" s="253" t="str">
        <f t="shared" ca="1" si="22"/>
        <v/>
      </c>
      <c r="E109" s="221"/>
      <c r="F109" s="222"/>
      <c r="G109" s="100" t="str">
        <f t="shared" si="25"/>
        <v/>
      </c>
      <c r="H109" s="55" t="str">
        <f t="shared" si="23"/>
        <v/>
      </c>
      <c r="I109" s="136" t="str">
        <f t="shared" si="26"/>
        <v/>
      </c>
      <c r="J109" s="99" t="str">
        <f>IF(B109&lt;&gt;"",VLOOKUP(B109,G011B!$B:$R,16,0),"")</f>
        <v/>
      </c>
      <c r="K109" s="99" t="str">
        <f t="shared" si="24"/>
        <v/>
      </c>
      <c r="L109" s="99" t="str">
        <f>IF(B109&lt;&gt;"",VLOOKUP(B109,G011B!$B:$Z,25,0),"")</f>
        <v/>
      </c>
      <c r="M109" s="179" t="str">
        <f t="shared" si="27"/>
        <v/>
      </c>
    </row>
    <row r="110" spans="1:15" ht="18" customHeight="1" x14ac:dyDescent="0.25">
      <c r="A110" s="204">
        <v>64</v>
      </c>
      <c r="B110" s="240"/>
      <c r="C110" s="100" t="str">
        <f t="shared" ca="1" si="21"/>
        <v/>
      </c>
      <c r="D110" s="253" t="str">
        <f t="shared" ca="1" si="22"/>
        <v/>
      </c>
      <c r="E110" s="221"/>
      <c r="F110" s="222"/>
      <c r="G110" s="100" t="str">
        <f t="shared" si="25"/>
        <v/>
      </c>
      <c r="H110" s="55" t="str">
        <f t="shared" si="23"/>
        <v/>
      </c>
      <c r="I110" s="136" t="str">
        <f t="shared" si="26"/>
        <v/>
      </c>
      <c r="J110" s="99" t="str">
        <f>IF(B110&lt;&gt;"",VLOOKUP(B110,G011B!$B:$R,16,0),"")</f>
        <v/>
      </c>
      <c r="K110" s="99" t="str">
        <f t="shared" si="24"/>
        <v/>
      </c>
      <c r="L110" s="99" t="str">
        <f>IF(B110&lt;&gt;"",VLOOKUP(B110,G011B!$B:$Z,25,0),"")</f>
        <v/>
      </c>
      <c r="M110" s="179" t="str">
        <f t="shared" si="27"/>
        <v/>
      </c>
    </row>
    <row r="111" spans="1:15" ht="18" customHeight="1" x14ac:dyDescent="0.25">
      <c r="A111" s="204">
        <v>65</v>
      </c>
      <c r="B111" s="240"/>
      <c r="C111" s="100" t="str">
        <f t="shared" ca="1" si="21"/>
        <v/>
      </c>
      <c r="D111" s="253" t="str">
        <f t="shared" ca="1" si="22"/>
        <v/>
      </c>
      <c r="E111" s="221"/>
      <c r="F111" s="222"/>
      <c r="G111" s="100" t="str">
        <f t="shared" si="25"/>
        <v/>
      </c>
      <c r="H111" s="55" t="str">
        <f t="shared" si="23"/>
        <v/>
      </c>
      <c r="I111" s="136" t="str">
        <f t="shared" si="26"/>
        <v/>
      </c>
      <c r="J111" s="99" t="str">
        <f>IF(B111&lt;&gt;"",VLOOKUP(B111,G011B!$B:$R,16,0),"")</f>
        <v/>
      </c>
      <c r="K111" s="99" t="str">
        <f t="shared" si="24"/>
        <v/>
      </c>
      <c r="L111" s="99" t="str">
        <f>IF(B111&lt;&gt;"",VLOOKUP(B111,G011B!$B:$Z,25,0),"")</f>
        <v/>
      </c>
      <c r="M111" s="179" t="str">
        <f t="shared" si="27"/>
        <v/>
      </c>
    </row>
    <row r="112" spans="1:15" ht="18" customHeight="1" x14ac:dyDescent="0.25">
      <c r="A112" s="204">
        <v>66</v>
      </c>
      <c r="B112" s="240"/>
      <c r="C112" s="100" t="str">
        <f t="shared" ca="1" si="21"/>
        <v/>
      </c>
      <c r="D112" s="253" t="str">
        <f t="shared" ca="1" si="22"/>
        <v/>
      </c>
      <c r="E112" s="221"/>
      <c r="F112" s="222"/>
      <c r="G112" s="100" t="str">
        <f t="shared" si="25"/>
        <v/>
      </c>
      <c r="H112" s="55" t="str">
        <f t="shared" si="23"/>
        <v/>
      </c>
      <c r="I112" s="136" t="str">
        <f t="shared" si="26"/>
        <v/>
      </c>
      <c r="J112" s="99" t="str">
        <f>IF(B112&lt;&gt;"",VLOOKUP(B112,G011B!$B:$R,16,0),"")</f>
        <v/>
      </c>
      <c r="K112" s="99" t="str">
        <f t="shared" si="24"/>
        <v/>
      </c>
      <c r="L112" s="99" t="str">
        <f>IF(B112&lt;&gt;"",VLOOKUP(B112,G011B!$B:$Z,25,0),"")</f>
        <v/>
      </c>
      <c r="M112" s="179" t="str">
        <f t="shared" si="27"/>
        <v/>
      </c>
    </row>
    <row r="113" spans="1:13" ht="18" customHeight="1" x14ac:dyDescent="0.25">
      <c r="A113" s="204">
        <v>67</v>
      </c>
      <c r="B113" s="240"/>
      <c r="C113" s="100" t="str">
        <f t="shared" ca="1" si="21"/>
        <v/>
      </c>
      <c r="D113" s="253" t="str">
        <f t="shared" ca="1" si="22"/>
        <v/>
      </c>
      <c r="E113" s="221"/>
      <c r="F113" s="222"/>
      <c r="G113" s="100" t="str">
        <f t="shared" si="25"/>
        <v/>
      </c>
      <c r="H113" s="55" t="str">
        <f t="shared" si="23"/>
        <v/>
      </c>
      <c r="I113" s="136" t="str">
        <f t="shared" si="26"/>
        <v/>
      </c>
      <c r="J113" s="99" t="str">
        <f>IF(B113&lt;&gt;"",VLOOKUP(B113,G011B!$B:$R,16,0),"")</f>
        <v/>
      </c>
      <c r="K113" s="99" t="str">
        <f t="shared" si="24"/>
        <v/>
      </c>
      <c r="L113" s="99" t="str">
        <f>IF(B113&lt;&gt;"",VLOOKUP(B113,G011B!$B:$Z,25,0),"")</f>
        <v/>
      </c>
      <c r="M113" s="179" t="str">
        <f t="shared" si="27"/>
        <v/>
      </c>
    </row>
    <row r="114" spans="1:13" ht="18" customHeight="1" x14ac:dyDescent="0.25">
      <c r="A114" s="204">
        <v>68</v>
      </c>
      <c r="B114" s="240"/>
      <c r="C114" s="100" t="str">
        <f t="shared" ca="1" si="21"/>
        <v/>
      </c>
      <c r="D114" s="253" t="str">
        <f t="shared" ca="1" si="22"/>
        <v/>
      </c>
      <c r="E114" s="221"/>
      <c r="F114" s="222"/>
      <c r="G114" s="100" t="str">
        <f t="shared" si="25"/>
        <v/>
      </c>
      <c r="H114" s="55" t="str">
        <f t="shared" si="23"/>
        <v/>
      </c>
      <c r="I114" s="136" t="str">
        <f t="shared" si="26"/>
        <v/>
      </c>
      <c r="J114" s="99" t="str">
        <f>IF(B114&lt;&gt;"",VLOOKUP(B114,G011B!$B:$R,16,0),"")</f>
        <v/>
      </c>
      <c r="K114" s="99" t="str">
        <f t="shared" si="24"/>
        <v/>
      </c>
      <c r="L114" s="99" t="str">
        <f>IF(B114&lt;&gt;"",VLOOKUP(B114,G011B!$B:$Z,25,0),"")</f>
        <v/>
      </c>
      <c r="M114" s="179" t="str">
        <f t="shared" si="27"/>
        <v/>
      </c>
    </row>
    <row r="115" spans="1:13" ht="18" customHeight="1" x14ac:dyDescent="0.25">
      <c r="A115" s="204">
        <v>69</v>
      </c>
      <c r="B115" s="240"/>
      <c r="C115" s="100" t="str">
        <f t="shared" ca="1" si="21"/>
        <v/>
      </c>
      <c r="D115" s="253" t="str">
        <f t="shared" ca="1" si="22"/>
        <v/>
      </c>
      <c r="E115" s="221"/>
      <c r="F115" s="222"/>
      <c r="G115" s="100" t="str">
        <f t="shared" si="25"/>
        <v/>
      </c>
      <c r="H115" s="55" t="str">
        <f t="shared" si="23"/>
        <v/>
      </c>
      <c r="I115" s="136" t="str">
        <f t="shared" si="26"/>
        <v/>
      </c>
      <c r="J115" s="99" t="str">
        <f>IF(B115&lt;&gt;"",VLOOKUP(B115,G011B!$B:$R,16,0),"")</f>
        <v/>
      </c>
      <c r="K115" s="99" t="str">
        <f t="shared" si="24"/>
        <v/>
      </c>
      <c r="L115" s="99" t="str">
        <f>IF(B115&lt;&gt;"",VLOOKUP(B115,G011B!$B:$Z,25,0),"")</f>
        <v/>
      </c>
      <c r="M115" s="179" t="str">
        <f t="shared" si="27"/>
        <v/>
      </c>
    </row>
    <row r="116" spans="1:13" ht="18" customHeight="1" x14ac:dyDescent="0.25">
      <c r="A116" s="204">
        <v>70</v>
      </c>
      <c r="B116" s="240"/>
      <c r="C116" s="100" t="str">
        <f t="shared" ca="1" si="21"/>
        <v/>
      </c>
      <c r="D116" s="253" t="str">
        <f t="shared" ca="1" si="22"/>
        <v/>
      </c>
      <c r="E116" s="221"/>
      <c r="F116" s="222"/>
      <c r="G116" s="100" t="str">
        <f t="shared" si="25"/>
        <v/>
      </c>
      <c r="H116" s="55" t="str">
        <f t="shared" si="23"/>
        <v/>
      </c>
      <c r="I116" s="136" t="str">
        <f t="shared" si="26"/>
        <v/>
      </c>
      <c r="J116" s="99" t="str">
        <f>IF(B116&lt;&gt;"",VLOOKUP(B116,G011B!$B:$R,16,0),"")</f>
        <v/>
      </c>
      <c r="K116" s="99" t="str">
        <f t="shared" si="24"/>
        <v/>
      </c>
      <c r="L116" s="99" t="str">
        <f>IF(B116&lt;&gt;"",VLOOKUP(B116,G011B!$B:$Z,25,0),"")</f>
        <v/>
      </c>
      <c r="M116" s="179" t="str">
        <f t="shared" si="27"/>
        <v/>
      </c>
    </row>
    <row r="117" spans="1:13" ht="18" customHeight="1" x14ac:dyDescent="0.25">
      <c r="A117" s="204">
        <v>71</v>
      </c>
      <c r="B117" s="240"/>
      <c r="C117" s="100" t="str">
        <f t="shared" ca="1" si="21"/>
        <v/>
      </c>
      <c r="D117" s="253" t="str">
        <f t="shared" ca="1" si="22"/>
        <v/>
      </c>
      <c r="E117" s="221"/>
      <c r="F117" s="222"/>
      <c r="G117" s="100" t="str">
        <f t="shared" si="25"/>
        <v/>
      </c>
      <c r="H117" s="55" t="str">
        <f t="shared" si="23"/>
        <v/>
      </c>
      <c r="I117" s="136" t="str">
        <f t="shared" si="26"/>
        <v/>
      </c>
      <c r="J117" s="99" t="str">
        <f>IF(B117&lt;&gt;"",VLOOKUP(B117,G011B!$B:$R,16,0),"")</f>
        <v/>
      </c>
      <c r="K117" s="99" t="str">
        <f t="shared" si="24"/>
        <v/>
      </c>
      <c r="L117" s="99" t="str">
        <f>IF(B117&lt;&gt;"",VLOOKUP(B117,G011B!$B:$Z,25,0),"")</f>
        <v/>
      </c>
      <c r="M117" s="179" t="str">
        <f t="shared" si="27"/>
        <v/>
      </c>
    </row>
    <row r="118" spans="1:13" ht="18" customHeight="1" x14ac:dyDescent="0.25">
      <c r="A118" s="204">
        <v>72</v>
      </c>
      <c r="B118" s="240"/>
      <c r="C118" s="100" t="str">
        <f t="shared" ca="1" si="21"/>
        <v/>
      </c>
      <c r="D118" s="253" t="str">
        <f t="shared" ca="1" si="22"/>
        <v/>
      </c>
      <c r="E118" s="221"/>
      <c r="F118" s="222"/>
      <c r="G118" s="100" t="str">
        <f t="shared" si="25"/>
        <v/>
      </c>
      <c r="H118" s="55" t="str">
        <f t="shared" si="23"/>
        <v/>
      </c>
      <c r="I118" s="136" t="str">
        <f t="shared" si="26"/>
        <v/>
      </c>
      <c r="J118" s="99" t="str">
        <f>IF(B118&lt;&gt;"",VLOOKUP(B118,G011B!$B:$R,16,0),"")</f>
        <v/>
      </c>
      <c r="K118" s="99" t="str">
        <f t="shared" si="24"/>
        <v/>
      </c>
      <c r="L118" s="99" t="str">
        <f>IF(B118&lt;&gt;"",VLOOKUP(B118,G011B!$B:$Z,25,0),"")</f>
        <v/>
      </c>
      <c r="M118" s="179" t="str">
        <f t="shared" si="27"/>
        <v/>
      </c>
    </row>
    <row r="119" spans="1:13" ht="18" customHeight="1" x14ac:dyDescent="0.25">
      <c r="A119" s="204">
        <v>73</v>
      </c>
      <c r="B119" s="240"/>
      <c r="C119" s="100" t="str">
        <f t="shared" ca="1" si="21"/>
        <v/>
      </c>
      <c r="D119" s="253" t="str">
        <f t="shared" ca="1" si="22"/>
        <v/>
      </c>
      <c r="E119" s="221"/>
      <c r="F119" s="222"/>
      <c r="G119" s="100" t="str">
        <f t="shared" si="25"/>
        <v/>
      </c>
      <c r="H119" s="55" t="str">
        <f t="shared" si="23"/>
        <v/>
      </c>
      <c r="I119" s="136" t="str">
        <f t="shared" si="26"/>
        <v/>
      </c>
      <c r="J119" s="99" t="str">
        <f>IF(B119&lt;&gt;"",VLOOKUP(B119,G011B!$B:$R,16,0),"")</f>
        <v/>
      </c>
      <c r="K119" s="99" t="str">
        <f t="shared" si="24"/>
        <v/>
      </c>
      <c r="L119" s="99" t="str">
        <f>IF(B119&lt;&gt;"",VLOOKUP(B119,G011B!$B:$Z,25,0),"")</f>
        <v/>
      </c>
      <c r="M119" s="179" t="str">
        <f t="shared" si="27"/>
        <v/>
      </c>
    </row>
    <row r="120" spans="1:13" ht="18" customHeight="1" x14ac:dyDescent="0.25">
      <c r="A120" s="204">
        <v>74</v>
      </c>
      <c r="B120" s="240"/>
      <c r="C120" s="100" t="str">
        <f t="shared" ca="1" si="21"/>
        <v/>
      </c>
      <c r="D120" s="253" t="str">
        <f t="shared" ca="1" si="22"/>
        <v/>
      </c>
      <c r="E120" s="221"/>
      <c r="F120" s="222"/>
      <c r="G120" s="100" t="str">
        <f t="shared" si="25"/>
        <v/>
      </c>
      <c r="H120" s="55" t="str">
        <f t="shared" si="23"/>
        <v/>
      </c>
      <c r="I120" s="136" t="str">
        <f t="shared" si="26"/>
        <v/>
      </c>
      <c r="J120" s="99" t="str">
        <f>IF(B120&lt;&gt;"",VLOOKUP(B120,G011B!$B:$R,16,0),"")</f>
        <v/>
      </c>
      <c r="K120" s="99" t="str">
        <f t="shared" si="24"/>
        <v/>
      </c>
      <c r="L120" s="99" t="str">
        <f>IF(B120&lt;&gt;"",VLOOKUP(B120,G011B!$B:$Z,25,0),"")</f>
        <v/>
      </c>
      <c r="M120" s="179" t="str">
        <f t="shared" si="27"/>
        <v/>
      </c>
    </row>
    <row r="121" spans="1:13" ht="18" customHeight="1" x14ac:dyDescent="0.25">
      <c r="A121" s="204">
        <v>75</v>
      </c>
      <c r="B121" s="240"/>
      <c r="C121" s="100" t="str">
        <f t="shared" ca="1" si="21"/>
        <v/>
      </c>
      <c r="D121" s="253" t="str">
        <f t="shared" ca="1" si="22"/>
        <v/>
      </c>
      <c r="E121" s="221"/>
      <c r="F121" s="222"/>
      <c r="G121" s="100" t="str">
        <f t="shared" si="25"/>
        <v/>
      </c>
      <c r="H121" s="55" t="str">
        <f t="shared" si="23"/>
        <v/>
      </c>
      <c r="I121" s="136" t="str">
        <f t="shared" si="26"/>
        <v/>
      </c>
      <c r="J121" s="99" t="str">
        <f>IF(B121&lt;&gt;"",VLOOKUP(B121,G011B!$B:$R,16,0),"")</f>
        <v/>
      </c>
      <c r="K121" s="99" t="str">
        <f t="shared" si="24"/>
        <v/>
      </c>
      <c r="L121" s="99" t="str">
        <f>IF(B121&lt;&gt;"",VLOOKUP(B121,G011B!$B:$Z,25,0),"")</f>
        <v/>
      </c>
      <c r="M121" s="179" t="str">
        <f t="shared" si="27"/>
        <v/>
      </c>
    </row>
    <row r="122" spans="1:13" ht="18" customHeight="1" x14ac:dyDescent="0.25">
      <c r="A122" s="204">
        <v>76</v>
      </c>
      <c r="B122" s="240"/>
      <c r="C122" s="100" t="str">
        <f t="shared" ca="1" si="21"/>
        <v/>
      </c>
      <c r="D122" s="253" t="str">
        <f t="shared" ca="1" si="22"/>
        <v/>
      </c>
      <c r="E122" s="221"/>
      <c r="F122" s="222"/>
      <c r="G122" s="100" t="str">
        <f t="shared" si="25"/>
        <v/>
      </c>
      <c r="H122" s="55" t="str">
        <f t="shared" si="23"/>
        <v/>
      </c>
      <c r="I122" s="136" t="str">
        <f t="shared" si="26"/>
        <v/>
      </c>
      <c r="J122" s="99" t="str">
        <f>IF(B122&lt;&gt;"",VLOOKUP(B122,G011B!$B:$R,16,0),"")</f>
        <v/>
      </c>
      <c r="K122" s="99" t="str">
        <f t="shared" si="24"/>
        <v/>
      </c>
      <c r="L122" s="99" t="str">
        <f>IF(B122&lt;&gt;"",VLOOKUP(B122,G011B!$B:$Z,25,0),"")</f>
        <v/>
      </c>
      <c r="M122" s="179" t="str">
        <f t="shared" si="27"/>
        <v/>
      </c>
    </row>
    <row r="123" spans="1:13" ht="18" customHeight="1" x14ac:dyDescent="0.25">
      <c r="A123" s="204">
        <v>77</v>
      </c>
      <c r="B123" s="240"/>
      <c r="C123" s="100" t="str">
        <f t="shared" ca="1" si="21"/>
        <v/>
      </c>
      <c r="D123" s="253" t="str">
        <f t="shared" ca="1" si="22"/>
        <v/>
      </c>
      <c r="E123" s="221"/>
      <c r="F123" s="222"/>
      <c r="G123" s="100" t="str">
        <f t="shared" si="25"/>
        <v/>
      </c>
      <c r="H123" s="55" t="str">
        <f t="shared" si="23"/>
        <v/>
      </c>
      <c r="I123" s="136" t="str">
        <f t="shared" si="26"/>
        <v/>
      </c>
      <c r="J123" s="99" t="str">
        <f>IF(B123&lt;&gt;"",VLOOKUP(B123,G011B!$B:$R,16,0),"")</f>
        <v/>
      </c>
      <c r="K123" s="99" t="str">
        <f t="shared" si="24"/>
        <v/>
      </c>
      <c r="L123" s="99" t="str">
        <f>IF(B123&lt;&gt;"",VLOOKUP(B123,G011B!$B:$Z,25,0),"")</f>
        <v/>
      </c>
      <c r="M123" s="179" t="str">
        <f t="shared" si="27"/>
        <v/>
      </c>
    </row>
    <row r="124" spans="1:13" ht="18" customHeight="1" x14ac:dyDescent="0.25">
      <c r="A124" s="204">
        <v>78</v>
      </c>
      <c r="B124" s="240"/>
      <c r="C124" s="100" t="str">
        <f t="shared" ca="1" si="21"/>
        <v/>
      </c>
      <c r="D124" s="253" t="str">
        <f t="shared" ca="1" si="22"/>
        <v/>
      </c>
      <c r="E124" s="221"/>
      <c r="F124" s="222"/>
      <c r="G124" s="100" t="str">
        <f t="shared" si="25"/>
        <v/>
      </c>
      <c r="H124" s="55" t="str">
        <f t="shared" si="23"/>
        <v/>
      </c>
      <c r="I124" s="136" t="str">
        <f t="shared" si="26"/>
        <v/>
      </c>
      <c r="J124" s="99" t="str">
        <f>IF(B124&lt;&gt;"",VLOOKUP(B124,G011B!$B:$R,16,0),"")</f>
        <v/>
      </c>
      <c r="K124" s="99" t="str">
        <f t="shared" si="24"/>
        <v/>
      </c>
      <c r="L124" s="99" t="str">
        <f>IF(B124&lt;&gt;"",VLOOKUP(B124,G011B!$B:$Z,25,0),"")</f>
        <v/>
      </c>
      <c r="M124" s="179" t="str">
        <f t="shared" si="27"/>
        <v/>
      </c>
    </row>
    <row r="125" spans="1:13" ht="18" customHeight="1" x14ac:dyDescent="0.25">
      <c r="A125" s="204">
        <v>79</v>
      </c>
      <c r="B125" s="240"/>
      <c r="C125" s="100" t="str">
        <f t="shared" ca="1" si="21"/>
        <v/>
      </c>
      <c r="D125" s="253" t="str">
        <f t="shared" ca="1" si="22"/>
        <v/>
      </c>
      <c r="E125" s="221"/>
      <c r="F125" s="222"/>
      <c r="G125" s="100" t="str">
        <f t="shared" si="25"/>
        <v/>
      </c>
      <c r="H125" s="55" t="str">
        <f t="shared" si="23"/>
        <v/>
      </c>
      <c r="I125" s="136" t="str">
        <f t="shared" si="26"/>
        <v/>
      </c>
      <c r="J125" s="99" t="str">
        <f>IF(B125&lt;&gt;"",VLOOKUP(B125,G011B!$B:$R,16,0),"")</f>
        <v/>
      </c>
      <c r="K125" s="99" t="str">
        <f t="shared" si="24"/>
        <v/>
      </c>
      <c r="L125" s="99" t="str">
        <f>IF(B125&lt;&gt;"",VLOOKUP(B125,G011B!$B:$Z,25,0),"")</f>
        <v/>
      </c>
      <c r="M125" s="179" t="str">
        <f t="shared" si="27"/>
        <v/>
      </c>
    </row>
    <row r="126" spans="1:13" ht="18" customHeight="1" thickBot="1" x14ac:dyDescent="0.3">
      <c r="A126" s="205">
        <v>80</v>
      </c>
      <c r="B126" s="241"/>
      <c r="C126" s="133" t="str">
        <f t="shared" ca="1" si="21"/>
        <v/>
      </c>
      <c r="D126" s="254" t="str">
        <f t="shared" ca="1" si="22"/>
        <v/>
      </c>
      <c r="E126" s="223"/>
      <c r="F126" s="224"/>
      <c r="G126" s="133" t="str">
        <f t="shared" si="25"/>
        <v/>
      </c>
      <c r="H126" s="135" t="str">
        <f t="shared" si="23"/>
        <v/>
      </c>
      <c r="I126" s="137" t="str">
        <f t="shared" si="26"/>
        <v/>
      </c>
      <c r="J126" s="99" t="str">
        <f>IF(B126&lt;&gt;"",VLOOKUP(B126,G011B!$B:$R,16,0),"")</f>
        <v/>
      </c>
      <c r="K126" s="99" t="str">
        <f t="shared" si="24"/>
        <v/>
      </c>
      <c r="L126" s="99" t="str">
        <f>IF(B126&lt;&gt;"",VLOOKUP(B126,G011B!$B:$Z,25,0),"")</f>
        <v/>
      </c>
      <c r="M126" s="179" t="str">
        <f t="shared" si="27"/>
        <v/>
      </c>
    </row>
    <row r="127" spans="1:13" ht="20.100000000000001" customHeight="1" thickBot="1" x14ac:dyDescent="0.35">
      <c r="A127" s="349" t="s">
        <v>66</v>
      </c>
      <c r="B127" s="350"/>
      <c r="C127" s="350"/>
      <c r="D127" s="350"/>
      <c r="E127" s="350"/>
      <c r="F127" s="350"/>
      <c r="G127" s="139">
        <f>SUM(G107:G126)</f>
        <v>0</v>
      </c>
      <c r="H127" s="140"/>
      <c r="I127" s="141">
        <f>IF(C105=C72,SUM(I107:I126)+I94,SUM(I107:I126))</f>
        <v>0</v>
      </c>
      <c r="J127"/>
      <c r="K127"/>
      <c r="L127"/>
      <c r="M127" s="180"/>
    </row>
    <row r="128" spans="1:13" ht="20.100000000000001" customHeight="1" thickBot="1" x14ac:dyDescent="0.35">
      <c r="A128" s="351" t="s">
        <v>124</v>
      </c>
      <c r="B128" s="352"/>
      <c r="C128" s="352"/>
      <c r="D128" s="352"/>
      <c r="E128" s="142">
        <f>SUM(G:G)/2</f>
        <v>0</v>
      </c>
      <c r="F128" s="353"/>
      <c r="G128" s="353"/>
      <c r="H128" s="354"/>
      <c r="I128" s="143">
        <f>SUM(I107:I126)+I95</f>
        <v>0</v>
      </c>
      <c r="J128"/>
      <c r="K128"/>
      <c r="L128"/>
      <c r="M128" s="180"/>
    </row>
    <row r="129" spans="1:15" ht="18.75" x14ac:dyDescent="0.3">
      <c r="A129" t="s">
        <v>123</v>
      </c>
      <c r="E129"/>
      <c r="J129"/>
      <c r="K129"/>
      <c r="L129"/>
      <c r="M129" s="180"/>
    </row>
    <row r="130" spans="1:15" ht="18.75" x14ac:dyDescent="0.3">
      <c r="E130"/>
      <c r="J130"/>
      <c r="K130"/>
      <c r="L130"/>
      <c r="M130" s="180"/>
    </row>
    <row r="131" spans="1:15" ht="18.75" x14ac:dyDescent="0.3">
      <c r="A131" s="45" t="s">
        <v>68</v>
      </c>
      <c r="B131" t="s">
        <v>69</v>
      </c>
      <c r="C131" s="45" t="s">
        <v>70</v>
      </c>
      <c r="D131" s="45"/>
      <c r="E131" s="288" t="s">
        <v>71</v>
      </c>
      <c r="F131" s="288"/>
      <c r="G131" s="288"/>
      <c r="J131"/>
      <c r="K131" s="99"/>
      <c r="L131" s="99"/>
      <c r="M131" s="181"/>
      <c r="N131" s="99"/>
      <c r="O131" s="99"/>
    </row>
    <row r="132" spans="1:15" ht="18.75" x14ac:dyDescent="0.3">
      <c r="C132" s="288" t="s">
        <v>72</v>
      </c>
      <c r="D132" s="288"/>
      <c r="E132" s="289"/>
      <c r="F132" s="289"/>
      <c r="G132" s="289"/>
      <c r="J132"/>
      <c r="K132" s="99"/>
      <c r="L132" s="99"/>
      <c r="M132" s="181"/>
      <c r="N132" s="99"/>
      <c r="O132" s="99"/>
    </row>
    <row r="133" spans="1:15" ht="15.75" x14ac:dyDescent="0.25">
      <c r="A133" s="314" t="s">
        <v>113</v>
      </c>
      <c r="B133" s="314"/>
      <c r="C133" s="314"/>
      <c r="D133" s="314"/>
      <c r="E133" s="314"/>
      <c r="F133" s="314"/>
      <c r="G133" s="314"/>
      <c r="H133" s="314"/>
      <c r="I133" s="314"/>
      <c r="J133" s="99"/>
      <c r="K133" s="99"/>
      <c r="L133" s="99"/>
    </row>
    <row r="134" spans="1:15" x14ac:dyDescent="0.25">
      <c r="A134" s="297" t="str">
        <f>IF(Dönem&lt;&gt;"",CONCATENATE(Dönem,". döneme aittir."),"")</f>
        <v/>
      </c>
      <c r="B134" s="297"/>
      <c r="C134" s="297"/>
      <c r="D134" s="297"/>
      <c r="E134" s="297"/>
      <c r="F134" s="297"/>
      <c r="G134" s="297"/>
      <c r="H134" s="297"/>
      <c r="I134" s="297"/>
      <c r="J134" s="99"/>
      <c r="K134" s="99"/>
      <c r="L134" s="99"/>
    </row>
    <row r="135" spans="1:15" ht="18.75" thickBot="1" x14ac:dyDescent="0.3">
      <c r="A135" s="346" t="s">
        <v>114</v>
      </c>
      <c r="B135" s="346"/>
      <c r="C135" s="346"/>
      <c r="D135" s="346"/>
      <c r="E135" s="346"/>
      <c r="F135" s="346"/>
      <c r="G135" s="346"/>
      <c r="H135" s="346"/>
      <c r="I135" s="346"/>
      <c r="J135" s="99"/>
      <c r="K135" s="99"/>
      <c r="L135" s="99"/>
    </row>
    <row r="136" spans="1:15" ht="15.75" thickBot="1" x14ac:dyDescent="0.3">
      <c r="A136" s="313" t="s">
        <v>1</v>
      </c>
      <c r="B136" s="300"/>
      <c r="C136" s="337" t="str">
        <f>IF(ProjeNo&gt;0,ProjeNo,"")</f>
        <v/>
      </c>
      <c r="D136" s="338"/>
      <c r="E136" s="338"/>
      <c r="F136" s="338"/>
      <c r="G136" s="338"/>
      <c r="H136" s="338"/>
      <c r="I136" s="339"/>
      <c r="J136" s="177"/>
      <c r="K136" s="177"/>
      <c r="L136" s="177"/>
    </row>
    <row r="137" spans="1:15" ht="30" customHeight="1" thickBot="1" x14ac:dyDescent="0.3">
      <c r="A137" s="347" t="s">
        <v>2</v>
      </c>
      <c r="B137" s="348"/>
      <c r="C137" s="340" t="str">
        <f>IF(ProjeAdı&lt;&gt;"",ProjeAdı,"")</f>
        <v/>
      </c>
      <c r="D137" s="341"/>
      <c r="E137" s="341"/>
      <c r="F137" s="341"/>
      <c r="G137" s="341"/>
      <c r="H137" s="341"/>
      <c r="I137" s="342"/>
      <c r="J137" s="177"/>
      <c r="K137" s="177"/>
      <c r="L137" s="177"/>
    </row>
    <row r="138" spans="1:15" ht="15.75" thickBot="1" x14ac:dyDescent="0.3">
      <c r="A138" s="313" t="s">
        <v>115</v>
      </c>
      <c r="B138" s="300"/>
      <c r="C138" s="255"/>
      <c r="D138" s="343"/>
      <c r="E138" s="344"/>
      <c r="F138" s="344"/>
      <c r="G138" s="344"/>
      <c r="H138" s="344"/>
      <c r="I138" s="345"/>
      <c r="J138" s="99"/>
      <c r="K138" s="99"/>
      <c r="L138" s="99"/>
    </row>
    <row r="139" spans="1:15" ht="30.75" thickBot="1" x14ac:dyDescent="0.3">
      <c r="A139" s="101" t="s">
        <v>10</v>
      </c>
      <c r="B139" s="101" t="s">
        <v>11</v>
      </c>
      <c r="C139" s="101" t="s">
        <v>96</v>
      </c>
      <c r="D139" s="101" t="s">
        <v>13</v>
      </c>
      <c r="E139" s="134" t="s">
        <v>116</v>
      </c>
      <c r="F139" s="74" t="s">
        <v>117</v>
      </c>
      <c r="G139" s="102" t="s">
        <v>118</v>
      </c>
      <c r="H139" s="101" t="s">
        <v>119</v>
      </c>
      <c r="I139" s="129" t="s">
        <v>120</v>
      </c>
      <c r="J139" s="125" t="s">
        <v>121</v>
      </c>
      <c r="K139" s="125" t="s">
        <v>122</v>
      </c>
      <c r="L139" s="125" t="s">
        <v>117</v>
      </c>
    </row>
    <row r="140" spans="1:15" ht="18" customHeight="1" x14ac:dyDescent="0.25">
      <c r="A140" s="203">
        <v>81</v>
      </c>
      <c r="B140" s="239"/>
      <c r="C140" s="95" t="str">
        <f t="shared" ref="C140:C159" ca="1" si="28">IF(B140&lt;&gt;"",VLOOKUP(B140,INDIRECT(PersonelTablosu),2,0),"")</f>
        <v/>
      </c>
      <c r="D140" s="252" t="str">
        <f t="shared" ref="D140:D159" ca="1" si="29">IF(B140&lt;&gt;"",VLOOKUP(B140,INDIRECT(PersonelTablosu),3,0),"")</f>
        <v/>
      </c>
      <c r="E140" s="219"/>
      <c r="F140" s="220"/>
      <c r="G140" s="95" t="str">
        <f>IF(AND(B140&lt;&gt;"",L140&gt;=F140),E140*F140,"")</f>
        <v/>
      </c>
      <c r="H140" s="127" t="str">
        <f t="shared" ref="H140:H159" si="30">IF(B140&lt;&gt;"",VLOOKUP(B140,G011CTablo,14,0),"")</f>
        <v/>
      </c>
      <c r="I140" s="130" t="str">
        <f>IF(AND(B140&lt;&gt;"",J140&gt;=K140,L140&gt;0),G140*H140,"")</f>
        <v/>
      </c>
      <c r="J140" s="99" t="str">
        <f>IF(B140&lt;&gt;"",VLOOKUP(B140,G011B!$B:$R,16,0),"")</f>
        <v/>
      </c>
      <c r="K140" s="99" t="str">
        <f t="shared" ref="K140:K159" si="31">IF(B140&lt;&gt;"",SUMIF($B:$B,B140,$G:$G),"")</f>
        <v/>
      </c>
      <c r="L140" s="99" t="str">
        <f>IF(B140&lt;&gt;"",VLOOKUP(B140,G011B!$B:$Z,25,0),"")</f>
        <v/>
      </c>
      <c r="M140" s="179" t="str">
        <f>IF(J140&gt;=K140,"","Personelin bütün iş paketlerindeki Toplam Adam Ay değeri "&amp;K140&amp;". Bu değer, G011B formunda beyan edilen Çalışılan Toplam Ay değerini geçemez. Maliyeti hesaplamak için Adam/Ay Oranı veya Çalışılan Ay değerini düzeltiniz. ")</f>
        <v/>
      </c>
    </row>
    <row r="141" spans="1:15" ht="18" customHeight="1" x14ac:dyDescent="0.25">
      <c r="A141" s="204">
        <v>82</v>
      </c>
      <c r="B141" s="240"/>
      <c r="C141" s="100" t="str">
        <f t="shared" ca="1" si="28"/>
        <v/>
      </c>
      <c r="D141" s="253" t="str">
        <f t="shared" ca="1" si="29"/>
        <v/>
      </c>
      <c r="E141" s="221"/>
      <c r="F141" s="222"/>
      <c r="G141" s="100" t="str">
        <f t="shared" ref="G141:G159" si="32">IF(AND(B141&lt;&gt;"",L141&gt;=F141),E141*F141,"")</f>
        <v/>
      </c>
      <c r="H141" s="55" t="str">
        <f t="shared" si="30"/>
        <v/>
      </c>
      <c r="I141" s="136" t="str">
        <f t="shared" ref="I141:I159" si="33">IF(AND(B141&lt;&gt;"",J141&gt;=K141,L141&gt;0),G141*H141,"")</f>
        <v/>
      </c>
      <c r="J141" s="99" t="str">
        <f>IF(B141&lt;&gt;"",VLOOKUP(B141,G011B!$B:$R,16,0),"")</f>
        <v/>
      </c>
      <c r="K141" s="99" t="str">
        <f t="shared" si="31"/>
        <v/>
      </c>
      <c r="L141" s="99" t="str">
        <f>IF(B141&lt;&gt;"",VLOOKUP(B141,G011B!$B:$Z,25,0),"")</f>
        <v/>
      </c>
      <c r="M141" s="179" t="str">
        <f t="shared" ref="M141:M159" si="34">IF(J141&gt;=K141,"","Personelin bütün iş paketlerindeki Toplam Adam Ay değeri "&amp;K141&amp;". Bu değer, G011B formunda beyan edilen Çalışılan Toplam Ay değerini geçemez. Maliyeti hesaplamak için Adam/Ay Oranı veya Çalışılan Ay değerini düzeltiniz. ")</f>
        <v/>
      </c>
    </row>
    <row r="142" spans="1:15" ht="18" customHeight="1" x14ac:dyDescent="0.25">
      <c r="A142" s="204">
        <v>83</v>
      </c>
      <c r="B142" s="240"/>
      <c r="C142" s="100" t="str">
        <f t="shared" ca="1" si="28"/>
        <v/>
      </c>
      <c r="D142" s="253" t="str">
        <f t="shared" ca="1" si="29"/>
        <v/>
      </c>
      <c r="E142" s="221"/>
      <c r="F142" s="222"/>
      <c r="G142" s="100" t="str">
        <f t="shared" si="32"/>
        <v/>
      </c>
      <c r="H142" s="55" t="str">
        <f t="shared" si="30"/>
        <v/>
      </c>
      <c r="I142" s="136" t="str">
        <f t="shared" si="33"/>
        <v/>
      </c>
      <c r="J142" s="99" t="str">
        <f>IF(B142&lt;&gt;"",VLOOKUP(B142,G011B!$B:$R,16,0),"")</f>
        <v/>
      </c>
      <c r="K142" s="99" t="str">
        <f t="shared" si="31"/>
        <v/>
      </c>
      <c r="L142" s="99" t="str">
        <f>IF(B142&lt;&gt;"",VLOOKUP(B142,G011B!$B:$Z,25,0),"")</f>
        <v/>
      </c>
      <c r="M142" s="179" t="str">
        <f t="shared" si="34"/>
        <v/>
      </c>
    </row>
    <row r="143" spans="1:15" ht="18" customHeight="1" x14ac:dyDescent="0.25">
      <c r="A143" s="204">
        <v>84</v>
      </c>
      <c r="B143" s="240"/>
      <c r="C143" s="100" t="str">
        <f t="shared" ca="1" si="28"/>
        <v/>
      </c>
      <c r="D143" s="253" t="str">
        <f t="shared" ca="1" si="29"/>
        <v/>
      </c>
      <c r="E143" s="221"/>
      <c r="F143" s="222"/>
      <c r="G143" s="100" t="str">
        <f t="shared" si="32"/>
        <v/>
      </c>
      <c r="H143" s="55" t="str">
        <f t="shared" si="30"/>
        <v/>
      </c>
      <c r="I143" s="136" t="str">
        <f t="shared" si="33"/>
        <v/>
      </c>
      <c r="J143" s="99" t="str">
        <f>IF(B143&lt;&gt;"",VLOOKUP(B143,G011B!$B:$R,16,0),"")</f>
        <v/>
      </c>
      <c r="K143" s="99" t="str">
        <f t="shared" si="31"/>
        <v/>
      </c>
      <c r="L143" s="99" t="str">
        <f>IF(B143&lt;&gt;"",VLOOKUP(B143,G011B!$B:$Z,25,0),"")</f>
        <v/>
      </c>
      <c r="M143" s="179" t="str">
        <f t="shared" si="34"/>
        <v/>
      </c>
    </row>
    <row r="144" spans="1:15" ht="18" customHeight="1" x14ac:dyDescent="0.25">
      <c r="A144" s="204">
        <v>85</v>
      </c>
      <c r="B144" s="240"/>
      <c r="C144" s="100" t="str">
        <f t="shared" ca="1" si="28"/>
        <v/>
      </c>
      <c r="D144" s="253" t="str">
        <f t="shared" ca="1" si="29"/>
        <v/>
      </c>
      <c r="E144" s="221"/>
      <c r="F144" s="222"/>
      <c r="G144" s="100" t="str">
        <f t="shared" si="32"/>
        <v/>
      </c>
      <c r="H144" s="55" t="str">
        <f t="shared" si="30"/>
        <v/>
      </c>
      <c r="I144" s="136" t="str">
        <f t="shared" si="33"/>
        <v/>
      </c>
      <c r="J144" s="99" t="str">
        <f>IF(B144&lt;&gt;"",VLOOKUP(B144,G011B!$B:$R,16,0),"")</f>
        <v/>
      </c>
      <c r="K144" s="99" t="str">
        <f t="shared" si="31"/>
        <v/>
      </c>
      <c r="L144" s="99" t="str">
        <f>IF(B144&lt;&gt;"",VLOOKUP(B144,G011B!$B:$Z,25,0),"")</f>
        <v/>
      </c>
      <c r="M144" s="179" t="str">
        <f t="shared" si="34"/>
        <v/>
      </c>
    </row>
    <row r="145" spans="1:13" ht="18" customHeight="1" x14ac:dyDescent="0.25">
      <c r="A145" s="204">
        <v>86</v>
      </c>
      <c r="B145" s="240"/>
      <c r="C145" s="100" t="str">
        <f t="shared" ca="1" si="28"/>
        <v/>
      </c>
      <c r="D145" s="253" t="str">
        <f t="shared" ca="1" si="29"/>
        <v/>
      </c>
      <c r="E145" s="221"/>
      <c r="F145" s="222"/>
      <c r="G145" s="100" t="str">
        <f t="shared" si="32"/>
        <v/>
      </c>
      <c r="H145" s="55" t="str">
        <f t="shared" si="30"/>
        <v/>
      </c>
      <c r="I145" s="136" t="str">
        <f t="shared" si="33"/>
        <v/>
      </c>
      <c r="J145" s="99" t="str">
        <f>IF(B145&lt;&gt;"",VLOOKUP(B145,G011B!$B:$R,16,0),"")</f>
        <v/>
      </c>
      <c r="K145" s="99" t="str">
        <f t="shared" si="31"/>
        <v/>
      </c>
      <c r="L145" s="99" t="str">
        <f>IF(B145&lt;&gt;"",VLOOKUP(B145,G011B!$B:$Z,25,0),"")</f>
        <v/>
      </c>
      <c r="M145" s="179" t="str">
        <f t="shared" si="34"/>
        <v/>
      </c>
    </row>
    <row r="146" spans="1:13" ht="18" customHeight="1" x14ac:dyDescent="0.25">
      <c r="A146" s="204">
        <v>87</v>
      </c>
      <c r="B146" s="240"/>
      <c r="C146" s="100" t="str">
        <f t="shared" ca="1" si="28"/>
        <v/>
      </c>
      <c r="D146" s="253" t="str">
        <f t="shared" ca="1" si="29"/>
        <v/>
      </c>
      <c r="E146" s="221"/>
      <c r="F146" s="222"/>
      <c r="G146" s="100" t="str">
        <f t="shared" si="32"/>
        <v/>
      </c>
      <c r="H146" s="55" t="str">
        <f t="shared" si="30"/>
        <v/>
      </c>
      <c r="I146" s="136" t="str">
        <f t="shared" si="33"/>
        <v/>
      </c>
      <c r="J146" s="99" t="str">
        <f>IF(B146&lt;&gt;"",VLOOKUP(B146,G011B!$B:$R,16,0),"")</f>
        <v/>
      </c>
      <c r="K146" s="99" t="str">
        <f t="shared" si="31"/>
        <v/>
      </c>
      <c r="L146" s="99" t="str">
        <f>IF(B146&lt;&gt;"",VLOOKUP(B146,G011B!$B:$Z,25,0),"")</f>
        <v/>
      </c>
      <c r="M146" s="179" t="str">
        <f t="shared" si="34"/>
        <v/>
      </c>
    </row>
    <row r="147" spans="1:13" ht="18" customHeight="1" x14ac:dyDescent="0.25">
      <c r="A147" s="204">
        <v>88</v>
      </c>
      <c r="B147" s="240"/>
      <c r="C147" s="100" t="str">
        <f t="shared" ca="1" si="28"/>
        <v/>
      </c>
      <c r="D147" s="253" t="str">
        <f t="shared" ca="1" si="29"/>
        <v/>
      </c>
      <c r="E147" s="221"/>
      <c r="F147" s="222"/>
      <c r="G147" s="100" t="str">
        <f t="shared" si="32"/>
        <v/>
      </c>
      <c r="H147" s="55" t="str">
        <f t="shared" si="30"/>
        <v/>
      </c>
      <c r="I147" s="136" t="str">
        <f t="shared" si="33"/>
        <v/>
      </c>
      <c r="J147" s="99" t="str">
        <f>IF(B147&lt;&gt;"",VLOOKUP(B147,G011B!$B:$R,16,0),"")</f>
        <v/>
      </c>
      <c r="K147" s="99" t="str">
        <f t="shared" si="31"/>
        <v/>
      </c>
      <c r="L147" s="99" t="str">
        <f>IF(B147&lt;&gt;"",VLOOKUP(B147,G011B!$B:$Z,25,0),"")</f>
        <v/>
      </c>
      <c r="M147" s="179" t="str">
        <f t="shared" si="34"/>
        <v/>
      </c>
    </row>
    <row r="148" spans="1:13" ht="18" customHeight="1" x14ac:dyDescent="0.25">
      <c r="A148" s="204">
        <v>89</v>
      </c>
      <c r="B148" s="240"/>
      <c r="C148" s="100" t="str">
        <f t="shared" ca="1" si="28"/>
        <v/>
      </c>
      <c r="D148" s="253" t="str">
        <f t="shared" ca="1" si="29"/>
        <v/>
      </c>
      <c r="E148" s="221"/>
      <c r="F148" s="222"/>
      <c r="G148" s="100" t="str">
        <f t="shared" si="32"/>
        <v/>
      </c>
      <c r="H148" s="55" t="str">
        <f t="shared" si="30"/>
        <v/>
      </c>
      <c r="I148" s="136" t="str">
        <f t="shared" si="33"/>
        <v/>
      </c>
      <c r="J148" s="99" t="str">
        <f>IF(B148&lt;&gt;"",VLOOKUP(B148,G011B!$B:$R,16,0),"")</f>
        <v/>
      </c>
      <c r="K148" s="99" t="str">
        <f t="shared" si="31"/>
        <v/>
      </c>
      <c r="L148" s="99" t="str">
        <f>IF(B148&lt;&gt;"",VLOOKUP(B148,G011B!$B:$Z,25,0),"")</f>
        <v/>
      </c>
      <c r="M148" s="179" t="str">
        <f t="shared" si="34"/>
        <v/>
      </c>
    </row>
    <row r="149" spans="1:13" ht="18" customHeight="1" x14ac:dyDescent="0.25">
      <c r="A149" s="204">
        <v>90</v>
      </c>
      <c r="B149" s="240"/>
      <c r="C149" s="100" t="str">
        <f t="shared" ca="1" si="28"/>
        <v/>
      </c>
      <c r="D149" s="253" t="str">
        <f t="shared" ca="1" si="29"/>
        <v/>
      </c>
      <c r="E149" s="221"/>
      <c r="F149" s="222"/>
      <c r="G149" s="100" t="str">
        <f t="shared" si="32"/>
        <v/>
      </c>
      <c r="H149" s="55" t="str">
        <f t="shared" si="30"/>
        <v/>
      </c>
      <c r="I149" s="136" t="str">
        <f t="shared" si="33"/>
        <v/>
      </c>
      <c r="J149" s="99" t="str">
        <f>IF(B149&lt;&gt;"",VLOOKUP(B149,G011B!$B:$R,16,0),"")</f>
        <v/>
      </c>
      <c r="K149" s="99" t="str">
        <f t="shared" si="31"/>
        <v/>
      </c>
      <c r="L149" s="99" t="str">
        <f>IF(B149&lt;&gt;"",VLOOKUP(B149,G011B!$B:$Z,25,0),"")</f>
        <v/>
      </c>
      <c r="M149" s="179" t="str">
        <f t="shared" si="34"/>
        <v/>
      </c>
    </row>
    <row r="150" spans="1:13" ht="18" customHeight="1" x14ac:dyDescent="0.25">
      <c r="A150" s="204">
        <v>91</v>
      </c>
      <c r="B150" s="240"/>
      <c r="C150" s="100" t="str">
        <f t="shared" ca="1" si="28"/>
        <v/>
      </c>
      <c r="D150" s="253" t="str">
        <f t="shared" ca="1" si="29"/>
        <v/>
      </c>
      <c r="E150" s="221"/>
      <c r="F150" s="222"/>
      <c r="G150" s="100" t="str">
        <f t="shared" si="32"/>
        <v/>
      </c>
      <c r="H150" s="55" t="str">
        <f t="shared" si="30"/>
        <v/>
      </c>
      <c r="I150" s="136" t="str">
        <f t="shared" si="33"/>
        <v/>
      </c>
      <c r="J150" s="99" t="str">
        <f>IF(B150&lt;&gt;"",VLOOKUP(B150,G011B!$B:$R,16,0),"")</f>
        <v/>
      </c>
      <c r="K150" s="99" t="str">
        <f t="shared" si="31"/>
        <v/>
      </c>
      <c r="L150" s="99" t="str">
        <f>IF(B150&lt;&gt;"",VLOOKUP(B150,G011B!$B:$Z,25,0),"")</f>
        <v/>
      </c>
      <c r="M150" s="179" t="str">
        <f t="shared" si="34"/>
        <v/>
      </c>
    </row>
    <row r="151" spans="1:13" ht="18" customHeight="1" x14ac:dyDescent="0.25">
      <c r="A151" s="204">
        <v>92</v>
      </c>
      <c r="B151" s="240"/>
      <c r="C151" s="100" t="str">
        <f t="shared" ca="1" si="28"/>
        <v/>
      </c>
      <c r="D151" s="253" t="str">
        <f t="shared" ca="1" si="29"/>
        <v/>
      </c>
      <c r="E151" s="221"/>
      <c r="F151" s="222"/>
      <c r="G151" s="100" t="str">
        <f t="shared" si="32"/>
        <v/>
      </c>
      <c r="H151" s="55" t="str">
        <f t="shared" si="30"/>
        <v/>
      </c>
      <c r="I151" s="136" t="str">
        <f t="shared" si="33"/>
        <v/>
      </c>
      <c r="J151" s="99" t="str">
        <f>IF(B151&lt;&gt;"",VLOOKUP(B151,G011B!$B:$R,16,0),"")</f>
        <v/>
      </c>
      <c r="K151" s="99" t="str">
        <f t="shared" si="31"/>
        <v/>
      </c>
      <c r="L151" s="99" t="str">
        <f>IF(B151&lt;&gt;"",VLOOKUP(B151,G011B!$B:$Z,25,0),"")</f>
        <v/>
      </c>
      <c r="M151" s="179" t="str">
        <f t="shared" si="34"/>
        <v/>
      </c>
    </row>
    <row r="152" spans="1:13" ht="18" customHeight="1" x14ac:dyDescent="0.25">
      <c r="A152" s="204">
        <v>93</v>
      </c>
      <c r="B152" s="240"/>
      <c r="C152" s="100" t="str">
        <f t="shared" ca="1" si="28"/>
        <v/>
      </c>
      <c r="D152" s="253" t="str">
        <f t="shared" ca="1" si="29"/>
        <v/>
      </c>
      <c r="E152" s="221"/>
      <c r="F152" s="222"/>
      <c r="G152" s="100" t="str">
        <f t="shared" si="32"/>
        <v/>
      </c>
      <c r="H152" s="55" t="str">
        <f t="shared" si="30"/>
        <v/>
      </c>
      <c r="I152" s="136" t="str">
        <f t="shared" si="33"/>
        <v/>
      </c>
      <c r="J152" s="99" t="str">
        <f>IF(B152&lt;&gt;"",VLOOKUP(B152,G011B!$B:$R,16,0),"")</f>
        <v/>
      </c>
      <c r="K152" s="99" t="str">
        <f t="shared" si="31"/>
        <v/>
      </c>
      <c r="L152" s="99" t="str">
        <f>IF(B152&lt;&gt;"",VLOOKUP(B152,G011B!$B:$Z,25,0),"")</f>
        <v/>
      </c>
      <c r="M152" s="179" t="str">
        <f t="shared" si="34"/>
        <v/>
      </c>
    </row>
    <row r="153" spans="1:13" ht="18" customHeight="1" x14ac:dyDescent="0.25">
      <c r="A153" s="204">
        <v>94</v>
      </c>
      <c r="B153" s="240"/>
      <c r="C153" s="100" t="str">
        <f t="shared" ca="1" si="28"/>
        <v/>
      </c>
      <c r="D153" s="253" t="str">
        <f t="shared" ca="1" si="29"/>
        <v/>
      </c>
      <c r="E153" s="221"/>
      <c r="F153" s="222"/>
      <c r="G153" s="100" t="str">
        <f t="shared" si="32"/>
        <v/>
      </c>
      <c r="H153" s="55" t="str">
        <f t="shared" si="30"/>
        <v/>
      </c>
      <c r="I153" s="136" t="str">
        <f t="shared" si="33"/>
        <v/>
      </c>
      <c r="J153" s="99" t="str">
        <f>IF(B153&lt;&gt;"",VLOOKUP(B153,G011B!$B:$R,16,0),"")</f>
        <v/>
      </c>
      <c r="K153" s="99" t="str">
        <f t="shared" si="31"/>
        <v/>
      </c>
      <c r="L153" s="99" t="str">
        <f>IF(B153&lt;&gt;"",VLOOKUP(B153,G011B!$B:$Z,25,0),"")</f>
        <v/>
      </c>
      <c r="M153" s="179" t="str">
        <f t="shared" si="34"/>
        <v/>
      </c>
    </row>
    <row r="154" spans="1:13" ht="18" customHeight="1" x14ac:dyDescent="0.25">
      <c r="A154" s="204">
        <v>95</v>
      </c>
      <c r="B154" s="240"/>
      <c r="C154" s="100" t="str">
        <f t="shared" ca="1" si="28"/>
        <v/>
      </c>
      <c r="D154" s="253" t="str">
        <f t="shared" ca="1" si="29"/>
        <v/>
      </c>
      <c r="E154" s="221"/>
      <c r="F154" s="222"/>
      <c r="G154" s="100" t="str">
        <f t="shared" si="32"/>
        <v/>
      </c>
      <c r="H154" s="55" t="str">
        <f t="shared" si="30"/>
        <v/>
      </c>
      <c r="I154" s="136" t="str">
        <f t="shared" si="33"/>
        <v/>
      </c>
      <c r="J154" s="99" t="str">
        <f>IF(B154&lt;&gt;"",VLOOKUP(B154,G011B!$B:$R,16,0),"")</f>
        <v/>
      </c>
      <c r="K154" s="99" t="str">
        <f t="shared" si="31"/>
        <v/>
      </c>
      <c r="L154" s="99" t="str">
        <f>IF(B154&lt;&gt;"",VLOOKUP(B154,G011B!$B:$Z,25,0),"")</f>
        <v/>
      </c>
      <c r="M154" s="179" t="str">
        <f t="shared" si="34"/>
        <v/>
      </c>
    </row>
    <row r="155" spans="1:13" ht="18" customHeight="1" x14ac:dyDescent="0.25">
      <c r="A155" s="204">
        <v>96</v>
      </c>
      <c r="B155" s="240"/>
      <c r="C155" s="100" t="str">
        <f t="shared" ca="1" si="28"/>
        <v/>
      </c>
      <c r="D155" s="253" t="str">
        <f t="shared" ca="1" si="29"/>
        <v/>
      </c>
      <c r="E155" s="221"/>
      <c r="F155" s="222"/>
      <c r="G155" s="100" t="str">
        <f t="shared" si="32"/>
        <v/>
      </c>
      <c r="H155" s="55" t="str">
        <f t="shared" si="30"/>
        <v/>
      </c>
      <c r="I155" s="136" t="str">
        <f t="shared" si="33"/>
        <v/>
      </c>
      <c r="J155" s="99" t="str">
        <f>IF(B155&lt;&gt;"",VLOOKUP(B155,G011B!$B:$R,16,0),"")</f>
        <v/>
      </c>
      <c r="K155" s="99" t="str">
        <f t="shared" si="31"/>
        <v/>
      </c>
      <c r="L155" s="99" t="str">
        <f>IF(B155&lt;&gt;"",VLOOKUP(B155,G011B!$B:$Z,25,0),"")</f>
        <v/>
      </c>
      <c r="M155" s="179" t="str">
        <f t="shared" si="34"/>
        <v/>
      </c>
    </row>
    <row r="156" spans="1:13" ht="18" customHeight="1" x14ac:dyDescent="0.25">
      <c r="A156" s="204">
        <v>97</v>
      </c>
      <c r="B156" s="240"/>
      <c r="C156" s="100" t="str">
        <f t="shared" ca="1" si="28"/>
        <v/>
      </c>
      <c r="D156" s="253" t="str">
        <f t="shared" ca="1" si="29"/>
        <v/>
      </c>
      <c r="E156" s="221"/>
      <c r="F156" s="222"/>
      <c r="G156" s="100" t="str">
        <f t="shared" si="32"/>
        <v/>
      </c>
      <c r="H156" s="55" t="str">
        <f t="shared" si="30"/>
        <v/>
      </c>
      <c r="I156" s="136" t="str">
        <f t="shared" si="33"/>
        <v/>
      </c>
      <c r="J156" s="99" t="str">
        <f>IF(B156&lt;&gt;"",VLOOKUP(B156,G011B!$B:$R,16,0),"")</f>
        <v/>
      </c>
      <c r="K156" s="99" t="str">
        <f t="shared" si="31"/>
        <v/>
      </c>
      <c r="L156" s="99" t="str">
        <f>IF(B156&lt;&gt;"",VLOOKUP(B156,G011B!$B:$Z,25,0),"")</f>
        <v/>
      </c>
      <c r="M156" s="179" t="str">
        <f t="shared" si="34"/>
        <v/>
      </c>
    </row>
    <row r="157" spans="1:13" ht="18" customHeight="1" x14ac:dyDescent="0.25">
      <c r="A157" s="204">
        <v>98</v>
      </c>
      <c r="B157" s="240"/>
      <c r="C157" s="100" t="str">
        <f t="shared" ca="1" si="28"/>
        <v/>
      </c>
      <c r="D157" s="253" t="str">
        <f t="shared" ca="1" si="29"/>
        <v/>
      </c>
      <c r="E157" s="221"/>
      <c r="F157" s="222"/>
      <c r="G157" s="100" t="str">
        <f t="shared" si="32"/>
        <v/>
      </c>
      <c r="H157" s="55" t="str">
        <f t="shared" si="30"/>
        <v/>
      </c>
      <c r="I157" s="136" t="str">
        <f t="shared" si="33"/>
        <v/>
      </c>
      <c r="J157" s="99" t="str">
        <f>IF(B157&lt;&gt;"",VLOOKUP(B157,G011B!$B:$R,16,0),"")</f>
        <v/>
      </c>
      <c r="K157" s="99" t="str">
        <f t="shared" si="31"/>
        <v/>
      </c>
      <c r="L157" s="99" t="str">
        <f>IF(B157&lt;&gt;"",VLOOKUP(B157,G011B!$B:$Z,25,0),"")</f>
        <v/>
      </c>
      <c r="M157" s="179" t="str">
        <f t="shared" si="34"/>
        <v/>
      </c>
    </row>
    <row r="158" spans="1:13" ht="18" customHeight="1" x14ac:dyDescent="0.25">
      <c r="A158" s="204">
        <v>99</v>
      </c>
      <c r="B158" s="240"/>
      <c r="C158" s="100" t="str">
        <f t="shared" ca="1" si="28"/>
        <v/>
      </c>
      <c r="D158" s="253" t="str">
        <f t="shared" ca="1" si="29"/>
        <v/>
      </c>
      <c r="E158" s="221"/>
      <c r="F158" s="222"/>
      <c r="G158" s="100" t="str">
        <f t="shared" si="32"/>
        <v/>
      </c>
      <c r="H158" s="55" t="str">
        <f t="shared" si="30"/>
        <v/>
      </c>
      <c r="I158" s="136" t="str">
        <f t="shared" si="33"/>
        <v/>
      </c>
      <c r="J158" s="99" t="str">
        <f>IF(B158&lt;&gt;"",VLOOKUP(B158,G011B!$B:$R,16,0),"")</f>
        <v/>
      </c>
      <c r="K158" s="99" t="str">
        <f t="shared" si="31"/>
        <v/>
      </c>
      <c r="L158" s="99" t="str">
        <f>IF(B158&lt;&gt;"",VLOOKUP(B158,G011B!$B:$Z,25,0),"")</f>
        <v/>
      </c>
      <c r="M158" s="179" t="str">
        <f t="shared" si="34"/>
        <v/>
      </c>
    </row>
    <row r="159" spans="1:13" ht="18" customHeight="1" thickBot="1" x14ac:dyDescent="0.3">
      <c r="A159" s="205">
        <v>100</v>
      </c>
      <c r="B159" s="241"/>
      <c r="C159" s="133" t="str">
        <f t="shared" ca="1" si="28"/>
        <v/>
      </c>
      <c r="D159" s="254" t="str">
        <f t="shared" ca="1" si="29"/>
        <v/>
      </c>
      <c r="E159" s="223"/>
      <c r="F159" s="224"/>
      <c r="G159" s="133" t="str">
        <f t="shared" si="32"/>
        <v/>
      </c>
      <c r="H159" s="135" t="str">
        <f t="shared" si="30"/>
        <v/>
      </c>
      <c r="I159" s="137" t="str">
        <f t="shared" si="33"/>
        <v/>
      </c>
      <c r="J159" s="99" t="str">
        <f>IF(B159&lt;&gt;"",VLOOKUP(B159,G011B!$B:$R,16,0),"")</f>
        <v/>
      </c>
      <c r="K159" s="99" t="str">
        <f t="shared" si="31"/>
        <v/>
      </c>
      <c r="L159" s="99" t="str">
        <f>IF(B159&lt;&gt;"",VLOOKUP(B159,G011B!$B:$Z,25,0),"")</f>
        <v/>
      </c>
      <c r="M159" s="179" t="str">
        <f t="shared" si="34"/>
        <v/>
      </c>
    </row>
    <row r="160" spans="1:13" ht="20.100000000000001" customHeight="1" thickBot="1" x14ac:dyDescent="0.35">
      <c r="A160" s="349" t="s">
        <v>66</v>
      </c>
      <c r="B160" s="350"/>
      <c r="C160" s="350"/>
      <c r="D160" s="350"/>
      <c r="E160" s="350"/>
      <c r="F160" s="350"/>
      <c r="G160" s="139">
        <f>SUM(G140:G159)</f>
        <v>0</v>
      </c>
      <c r="H160" s="140"/>
      <c r="I160" s="141">
        <f>IF(C138=C105,SUM(I140:I159)+I127,SUM(I140:I159))</f>
        <v>0</v>
      </c>
      <c r="J160"/>
      <c r="K160"/>
      <c r="L160"/>
      <c r="M160" s="180"/>
    </row>
    <row r="161" spans="1:15" ht="20.100000000000001" customHeight="1" thickBot="1" x14ac:dyDescent="0.35">
      <c r="A161" s="351" t="s">
        <v>124</v>
      </c>
      <c r="B161" s="352"/>
      <c r="C161" s="352"/>
      <c r="D161" s="352"/>
      <c r="E161" s="142">
        <f>SUM(G:G)/2</f>
        <v>0</v>
      </c>
      <c r="F161" s="353"/>
      <c r="G161" s="353"/>
      <c r="H161" s="354"/>
      <c r="I161" s="143">
        <f>SUM(I140:I159)+I128</f>
        <v>0</v>
      </c>
      <c r="J161"/>
      <c r="K161"/>
      <c r="L161"/>
      <c r="M161" s="180"/>
    </row>
    <row r="162" spans="1:15" ht="18.75" x14ac:dyDescent="0.3">
      <c r="A162" t="s">
        <v>123</v>
      </c>
      <c r="E162"/>
      <c r="J162"/>
      <c r="K162"/>
      <c r="L162"/>
      <c r="M162" s="180"/>
    </row>
    <row r="163" spans="1:15" ht="18.75" x14ac:dyDescent="0.3">
      <c r="E163"/>
      <c r="J163"/>
      <c r="K163"/>
      <c r="L163"/>
      <c r="M163" s="180"/>
    </row>
    <row r="164" spans="1:15" ht="18.75" x14ac:dyDescent="0.3">
      <c r="A164" s="45" t="s">
        <v>68</v>
      </c>
      <c r="B164" t="s">
        <v>69</v>
      </c>
      <c r="C164" s="45" t="s">
        <v>70</v>
      </c>
      <c r="D164" s="45"/>
      <c r="E164" s="288" t="s">
        <v>71</v>
      </c>
      <c r="F164" s="288"/>
      <c r="G164" s="288"/>
      <c r="J164"/>
      <c r="K164" s="99"/>
      <c r="L164" s="99"/>
      <c r="M164" s="181"/>
      <c r="N164" s="99"/>
      <c r="O164" s="99"/>
    </row>
    <row r="165" spans="1:15" ht="18.75" x14ac:dyDescent="0.3">
      <c r="C165" s="288" t="s">
        <v>72</v>
      </c>
      <c r="D165" s="288"/>
      <c r="E165" s="289"/>
      <c r="F165" s="289"/>
      <c r="G165" s="289"/>
      <c r="J165"/>
      <c r="K165" s="99"/>
      <c r="L165" s="99"/>
      <c r="M165" s="181"/>
      <c r="N165" s="99"/>
      <c r="O165" s="99"/>
    </row>
    <row r="166" spans="1:15" ht="15.75" x14ac:dyDescent="0.25">
      <c r="A166" s="314" t="s">
        <v>113</v>
      </c>
      <c r="B166" s="314"/>
      <c r="C166" s="314"/>
      <c r="D166" s="314"/>
      <c r="E166" s="314"/>
      <c r="F166" s="314"/>
      <c r="G166" s="314"/>
      <c r="H166" s="314"/>
      <c r="I166" s="314"/>
      <c r="J166" s="99"/>
      <c r="K166" s="99"/>
      <c r="L166" s="99"/>
    </row>
    <row r="167" spans="1:15" x14ac:dyDescent="0.25">
      <c r="A167" s="297" t="str">
        <f>IF(Dönem&lt;&gt;"",CONCATENATE(Dönem,". döneme aittir."),"")</f>
        <v/>
      </c>
      <c r="B167" s="297"/>
      <c r="C167" s="297"/>
      <c r="D167" s="297"/>
      <c r="E167" s="297"/>
      <c r="F167" s="297"/>
      <c r="G167" s="297"/>
      <c r="H167" s="297"/>
      <c r="I167" s="297"/>
      <c r="J167" s="99"/>
      <c r="K167" s="99"/>
      <c r="L167" s="99"/>
    </row>
    <row r="168" spans="1:15" ht="18.75" thickBot="1" x14ac:dyDescent="0.3">
      <c r="A168" s="346" t="s">
        <v>114</v>
      </c>
      <c r="B168" s="346"/>
      <c r="C168" s="346"/>
      <c r="D168" s="346"/>
      <c r="E168" s="346"/>
      <c r="F168" s="346"/>
      <c r="G168" s="346"/>
      <c r="H168" s="346"/>
      <c r="I168" s="346"/>
      <c r="J168" s="99"/>
      <c r="K168" s="99"/>
      <c r="L168" s="99"/>
    </row>
    <row r="169" spans="1:15" ht="15.75" thickBot="1" x14ac:dyDescent="0.3">
      <c r="A169" s="313" t="s">
        <v>1</v>
      </c>
      <c r="B169" s="300"/>
      <c r="C169" s="337" t="str">
        <f>IF(ProjeNo&gt;0,ProjeNo,"")</f>
        <v/>
      </c>
      <c r="D169" s="338"/>
      <c r="E169" s="338"/>
      <c r="F169" s="338"/>
      <c r="G169" s="338"/>
      <c r="H169" s="338"/>
      <c r="I169" s="339"/>
      <c r="J169" s="177"/>
      <c r="K169" s="177"/>
      <c r="L169" s="177"/>
    </row>
    <row r="170" spans="1:15" ht="30" customHeight="1" thickBot="1" x14ac:dyDescent="0.3">
      <c r="A170" s="347" t="s">
        <v>2</v>
      </c>
      <c r="B170" s="348"/>
      <c r="C170" s="340" t="str">
        <f>IF(ProjeAdı&lt;&gt;"",ProjeAdı,"")</f>
        <v/>
      </c>
      <c r="D170" s="341"/>
      <c r="E170" s="341"/>
      <c r="F170" s="341"/>
      <c r="G170" s="341"/>
      <c r="H170" s="341"/>
      <c r="I170" s="342"/>
      <c r="J170" s="177"/>
      <c r="K170" s="177"/>
      <c r="L170" s="177"/>
    </row>
    <row r="171" spans="1:15" ht="15.75" thickBot="1" x14ac:dyDescent="0.3">
      <c r="A171" s="313" t="s">
        <v>115</v>
      </c>
      <c r="B171" s="300"/>
      <c r="C171" s="255"/>
      <c r="D171" s="343"/>
      <c r="E171" s="344"/>
      <c r="F171" s="344"/>
      <c r="G171" s="344"/>
      <c r="H171" s="344"/>
      <c r="I171" s="345"/>
      <c r="J171" s="99"/>
      <c r="K171" s="99"/>
      <c r="L171" s="99"/>
    </row>
    <row r="172" spans="1:15" ht="30.75" thickBot="1" x14ac:dyDescent="0.3">
      <c r="A172" s="101" t="s">
        <v>10</v>
      </c>
      <c r="B172" s="101" t="s">
        <v>11</v>
      </c>
      <c r="C172" s="101" t="s">
        <v>96</v>
      </c>
      <c r="D172" s="101" t="s">
        <v>13</v>
      </c>
      <c r="E172" s="134" t="s">
        <v>116</v>
      </c>
      <c r="F172" s="74" t="s">
        <v>117</v>
      </c>
      <c r="G172" s="102" t="s">
        <v>118</v>
      </c>
      <c r="H172" s="101" t="s">
        <v>119</v>
      </c>
      <c r="I172" s="129" t="s">
        <v>120</v>
      </c>
      <c r="J172" s="125" t="s">
        <v>121</v>
      </c>
      <c r="K172" s="125" t="s">
        <v>122</v>
      </c>
      <c r="L172" s="125" t="s">
        <v>117</v>
      </c>
    </row>
    <row r="173" spans="1:15" ht="18" customHeight="1" x14ac:dyDescent="0.25">
      <c r="A173" s="203">
        <v>101</v>
      </c>
      <c r="B173" s="239"/>
      <c r="C173" s="95" t="str">
        <f t="shared" ref="C173:C192" ca="1" si="35">IF(B173&lt;&gt;"",VLOOKUP(B173,INDIRECT(PersonelTablosu),2,0),"")</f>
        <v/>
      </c>
      <c r="D173" s="252" t="str">
        <f t="shared" ref="D173:D192" ca="1" si="36">IF(B173&lt;&gt;"",VLOOKUP(B173,INDIRECT(PersonelTablosu),3,0),"")</f>
        <v/>
      </c>
      <c r="E173" s="219"/>
      <c r="F173" s="220"/>
      <c r="G173" s="95" t="str">
        <f>IF(AND(B173&lt;&gt;"",L173&gt;=F173),E173*F173,"")</f>
        <v/>
      </c>
      <c r="H173" s="127" t="str">
        <f t="shared" ref="H173:H192" si="37">IF(B173&lt;&gt;"",VLOOKUP(B173,G011CTablo,14,0),"")</f>
        <v/>
      </c>
      <c r="I173" s="130" t="str">
        <f>IF(AND(B173&lt;&gt;"",J173&gt;=K173,L173&gt;0),G173*H173,"")</f>
        <v/>
      </c>
      <c r="J173" s="99" t="str">
        <f>IF(B173&lt;&gt;"",VLOOKUP(B173,G011B!$B:$R,16,0),"")</f>
        <v/>
      </c>
      <c r="K173" s="99" t="str">
        <f t="shared" ref="K173:K192" si="38">IF(B173&lt;&gt;"",SUMIF($B:$B,B173,$G:$G),"")</f>
        <v/>
      </c>
      <c r="L173" s="99" t="str">
        <f>IF(B173&lt;&gt;"",VLOOKUP(B173,G011B!$B:$Z,25,0),"")</f>
        <v/>
      </c>
      <c r="M173" s="179" t="str">
        <f>IF(J173&gt;=K173,"","Personelin bütün iş paketlerindeki Toplam Adam Ay değeri "&amp;K173&amp;". Bu değer, G011B formunda beyan edilen Çalışılan Toplam Ay değerini geçemez. Maliyeti hesaplamak için Adam/Ay Oranı veya Çalışılan Ay değerini düzeltiniz. ")</f>
        <v/>
      </c>
    </row>
    <row r="174" spans="1:15" ht="18" customHeight="1" x14ac:dyDescent="0.25">
      <c r="A174" s="204">
        <v>102</v>
      </c>
      <c r="B174" s="240"/>
      <c r="C174" s="100" t="str">
        <f t="shared" ca="1" si="35"/>
        <v/>
      </c>
      <c r="D174" s="253" t="str">
        <f t="shared" ca="1" si="36"/>
        <v/>
      </c>
      <c r="E174" s="221"/>
      <c r="F174" s="222"/>
      <c r="G174" s="100" t="str">
        <f t="shared" ref="G174:G192" si="39">IF(AND(B174&lt;&gt;"",L174&gt;=F174),E174*F174,"")</f>
        <v/>
      </c>
      <c r="H174" s="55" t="str">
        <f t="shared" si="37"/>
        <v/>
      </c>
      <c r="I174" s="136" t="str">
        <f t="shared" ref="I174:I192" si="40">IF(AND(B174&lt;&gt;"",J174&gt;=K174,L174&gt;0),G174*H174,"")</f>
        <v/>
      </c>
      <c r="J174" s="99" t="str">
        <f>IF(B174&lt;&gt;"",VLOOKUP(B174,G011B!$B:$R,16,0),"")</f>
        <v/>
      </c>
      <c r="K174" s="99" t="str">
        <f t="shared" si="38"/>
        <v/>
      </c>
      <c r="L174" s="99" t="str">
        <f>IF(B174&lt;&gt;"",VLOOKUP(B174,G011B!$B:$Z,25,0),"")</f>
        <v/>
      </c>
      <c r="M174" s="179" t="str">
        <f t="shared" ref="M174:M192" si="41">IF(J174&gt;=K174,"","Personelin bütün iş paketlerindeki Toplam Adam Ay değeri "&amp;K174&amp;". Bu değer, G011B formunda beyan edilen Çalışılan Toplam Ay değerini geçemez. Maliyeti hesaplamak için Adam/Ay Oranı veya Çalışılan Ay değerini düzeltiniz. ")</f>
        <v/>
      </c>
    </row>
    <row r="175" spans="1:15" ht="18" customHeight="1" x14ac:dyDescent="0.25">
      <c r="A175" s="204">
        <v>103</v>
      </c>
      <c r="B175" s="240"/>
      <c r="C175" s="100" t="str">
        <f t="shared" ca="1" si="35"/>
        <v/>
      </c>
      <c r="D175" s="253" t="str">
        <f t="shared" ca="1" si="36"/>
        <v/>
      </c>
      <c r="E175" s="221"/>
      <c r="F175" s="222"/>
      <c r="G175" s="100" t="str">
        <f t="shared" si="39"/>
        <v/>
      </c>
      <c r="H175" s="55" t="str">
        <f t="shared" si="37"/>
        <v/>
      </c>
      <c r="I175" s="136" t="str">
        <f t="shared" si="40"/>
        <v/>
      </c>
      <c r="J175" s="99" t="str">
        <f>IF(B175&lt;&gt;"",VLOOKUP(B175,G011B!$B:$R,16,0),"")</f>
        <v/>
      </c>
      <c r="K175" s="99" t="str">
        <f t="shared" si="38"/>
        <v/>
      </c>
      <c r="L175" s="99" t="str">
        <f>IF(B175&lt;&gt;"",VLOOKUP(B175,G011B!$B:$Z,25,0),"")</f>
        <v/>
      </c>
      <c r="M175" s="179" t="str">
        <f t="shared" si="41"/>
        <v/>
      </c>
    </row>
    <row r="176" spans="1:15" ht="18" customHeight="1" x14ac:dyDescent="0.25">
      <c r="A176" s="204">
        <v>104</v>
      </c>
      <c r="B176" s="240"/>
      <c r="C176" s="100" t="str">
        <f t="shared" ca="1" si="35"/>
        <v/>
      </c>
      <c r="D176" s="253" t="str">
        <f t="shared" ca="1" si="36"/>
        <v/>
      </c>
      <c r="E176" s="221"/>
      <c r="F176" s="222"/>
      <c r="G176" s="100" t="str">
        <f t="shared" si="39"/>
        <v/>
      </c>
      <c r="H176" s="55" t="str">
        <f t="shared" si="37"/>
        <v/>
      </c>
      <c r="I176" s="136" t="str">
        <f t="shared" si="40"/>
        <v/>
      </c>
      <c r="J176" s="99" t="str">
        <f>IF(B176&lt;&gt;"",VLOOKUP(B176,G011B!$B:$R,16,0),"")</f>
        <v/>
      </c>
      <c r="K176" s="99" t="str">
        <f t="shared" si="38"/>
        <v/>
      </c>
      <c r="L176" s="99" t="str">
        <f>IF(B176&lt;&gt;"",VLOOKUP(B176,G011B!$B:$Z,25,0),"")</f>
        <v/>
      </c>
      <c r="M176" s="179" t="str">
        <f t="shared" si="41"/>
        <v/>
      </c>
    </row>
    <row r="177" spans="1:13" ht="18" customHeight="1" x14ac:dyDescent="0.25">
      <c r="A177" s="204">
        <v>105</v>
      </c>
      <c r="B177" s="240"/>
      <c r="C177" s="100" t="str">
        <f t="shared" ca="1" si="35"/>
        <v/>
      </c>
      <c r="D177" s="253" t="str">
        <f t="shared" ca="1" si="36"/>
        <v/>
      </c>
      <c r="E177" s="221"/>
      <c r="F177" s="222"/>
      <c r="G177" s="100" t="str">
        <f t="shared" si="39"/>
        <v/>
      </c>
      <c r="H177" s="55" t="str">
        <f t="shared" si="37"/>
        <v/>
      </c>
      <c r="I177" s="136" t="str">
        <f t="shared" si="40"/>
        <v/>
      </c>
      <c r="J177" s="99" t="str">
        <f>IF(B177&lt;&gt;"",VLOOKUP(B177,G011B!$B:$R,16,0),"")</f>
        <v/>
      </c>
      <c r="K177" s="99" t="str">
        <f t="shared" si="38"/>
        <v/>
      </c>
      <c r="L177" s="99" t="str">
        <f>IF(B177&lt;&gt;"",VLOOKUP(B177,G011B!$B:$Z,25,0),"")</f>
        <v/>
      </c>
      <c r="M177" s="179" t="str">
        <f t="shared" si="41"/>
        <v/>
      </c>
    </row>
    <row r="178" spans="1:13" ht="18" customHeight="1" x14ac:dyDescent="0.25">
      <c r="A178" s="204">
        <v>106</v>
      </c>
      <c r="B178" s="240"/>
      <c r="C178" s="100" t="str">
        <f t="shared" ca="1" si="35"/>
        <v/>
      </c>
      <c r="D178" s="253" t="str">
        <f t="shared" ca="1" si="36"/>
        <v/>
      </c>
      <c r="E178" s="221"/>
      <c r="F178" s="222"/>
      <c r="G178" s="100" t="str">
        <f t="shared" si="39"/>
        <v/>
      </c>
      <c r="H178" s="55" t="str">
        <f t="shared" si="37"/>
        <v/>
      </c>
      <c r="I178" s="136" t="str">
        <f t="shared" si="40"/>
        <v/>
      </c>
      <c r="J178" s="99" t="str">
        <f>IF(B178&lt;&gt;"",VLOOKUP(B178,G011B!$B:$R,16,0),"")</f>
        <v/>
      </c>
      <c r="K178" s="99" t="str">
        <f t="shared" si="38"/>
        <v/>
      </c>
      <c r="L178" s="99" t="str">
        <f>IF(B178&lt;&gt;"",VLOOKUP(B178,G011B!$B:$Z,25,0),"")</f>
        <v/>
      </c>
      <c r="M178" s="179" t="str">
        <f t="shared" si="41"/>
        <v/>
      </c>
    </row>
    <row r="179" spans="1:13" ht="18" customHeight="1" x14ac:dyDescent="0.25">
      <c r="A179" s="204">
        <v>107</v>
      </c>
      <c r="B179" s="240"/>
      <c r="C179" s="100" t="str">
        <f t="shared" ca="1" si="35"/>
        <v/>
      </c>
      <c r="D179" s="253" t="str">
        <f t="shared" ca="1" si="36"/>
        <v/>
      </c>
      <c r="E179" s="221"/>
      <c r="F179" s="222"/>
      <c r="G179" s="100" t="str">
        <f t="shared" si="39"/>
        <v/>
      </c>
      <c r="H179" s="55" t="str">
        <f t="shared" si="37"/>
        <v/>
      </c>
      <c r="I179" s="136" t="str">
        <f t="shared" si="40"/>
        <v/>
      </c>
      <c r="J179" s="99" t="str">
        <f>IF(B179&lt;&gt;"",VLOOKUP(B179,G011B!$B:$R,16,0),"")</f>
        <v/>
      </c>
      <c r="K179" s="99" t="str">
        <f t="shared" si="38"/>
        <v/>
      </c>
      <c r="L179" s="99" t="str">
        <f>IF(B179&lt;&gt;"",VLOOKUP(B179,G011B!$B:$Z,25,0),"")</f>
        <v/>
      </c>
      <c r="M179" s="179" t="str">
        <f t="shared" si="41"/>
        <v/>
      </c>
    </row>
    <row r="180" spans="1:13" ht="18" customHeight="1" x14ac:dyDescent="0.25">
      <c r="A180" s="204">
        <v>108</v>
      </c>
      <c r="B180" s="240"/>
      <c r="C180" s="100" t="str">
        <f t="shared" ca="1" si="35"/>
        <v/>
      </c>
      <c r="D180" s="253" t="str">
        <f t="shared" ca="1" si="36"/>
        <v/>
      </c>
      <c r="E180" s="221"/>
      <c r="F180" s="222"/>
      <c r="G180" s="100" t="str">
        <f t="shared" si="39"/>
        <v/>
      </c>
      <c r="H180" s="55" t="str">
        <f t="shared" si="37"/>
        <v/>
      </c>
      <c r="I180" s="136" t="str">
        <f t="shared" si="40"/>
        <v/>
      </c>
      <c r="J180" s="99" t="str">
        <f>IF(B180&lt;&gt;"",VLOOKUP(B180,G011B!$B:$R,16,0),"")</f>
        <v/>
      </c>
      <c r="K180" s="99" t="str">
        <f t="shared" si="38"/>
        <v/>
      </c>
      <c r="L180" s="99" t="str">
        <f>IF(B180&lt;&gt;"",VLOOKUP(B180,G011B!$B:$Z,25,0),"")</f>
        <v/>
      </c>
      <c r="M180" s="179" t="str">
        <f t="shared" si="41"/>
        <v/>
      </c>
    </row>
    <row r="181" spans="1:13" ht="18" customHeight="1" x14ac:dyDescent="0.25">
      <c r="A181" s="204">
        <v>109</v>
      </c>
      <c r="B181" s="240"/>
      <c r="C181" s="100" t="str">
        <f t="shared" ca="1" si="35"/>
        <v/>
      </c>
      <c r="D181" s="253" t="str">
        <f t="shared" ca="1" si="36"/>
        <v/>
      </c>
      <c r="E181" s="221"/>
      <c r="F181" s="222"/>
      <c r="G181" s="100" t="str">
        <f t="shared" si="39"/>
        <v/>
      </c>
      <c r="H181" s="55" t="str">
        <f t="shared" si="37"/>
        <v/>
      </c>
      <c r="I181" s="136" t="str">
        <f t="shared" si="40"/>
        <v/>
      </c>
      <c r="J181" s="99" t="str">
        <f>IF(B181&lt;&gt;"",VLOOKUP(B181,G011B!$B:$R,16,0),"")</f>
        <v/>
      </c>
      <c r="K181" s="99" t="str">
        <f t="shared" si="38"/>
        <v/>
      </c>
      <c r="L181" s="99" t="str">
        <f>IF(B181&lt;&gt;"",VLOOKUP(B181,G011B!$B:$Z,25,0),"")</f>
        <v/>
      </c>
      <c r="M181" s="179" t="str">
        <f t="shared" si="41"/>
        <v/>
      </c>
    </row>
    <row r="182" spans="1:13" ht="18" customHeight="1" x14ac:dyDescent="0.25">
      <c r="A182" s="204">
        <v>110</v>
      </c>
      <c r="B182" s="240"/>
      <c r="C182" s="100" t="str">
        <f t="shared" ca="1" si="35"/>
        <v/>
      </c>
      <c r="D182" s="253" t="str">
        <f t="shared" ca="1" si="36"/>
        <v/>
      </c>
      <c r="E182" s="221"/>
      <c r="F182" s="222"/>
      <c r="G182" s="100" t="str">
        <f t="shared" si="39"/>
        <v/>
      </c>
      <c r="H182" s="55" t="str">
        <f t="shared" si="37"/>
        <v/>
      </c>
      <c r="I182" s="136" t="str">
        <f t="shared" si="40"/>
        <v/>
      </c>
      <c r="J182" s="99" t="str">
        <f>IF(B182&lt;&gt;"",VLOOKUP(B182,G011B!$B:$R,16,0),"")</f>
        <v/>
      </c>
      <c r="K182" s="99" t="str">
        <f t="shared" si="38"/>
        <v/>
      </c>
      <c r="L182" s="99" t="str">
        <f>IF(B182&lt;&gt;"",VLOOKUP(B182,G011B!$B:$Z,25,0),"")</f>
        <v/>
      </c>
      <c r="M182" s="179" t="str">
        <f t="shared" si="41"/>
        <v/>
      </c>
    </row>
    <row r="183" spans="1:13" ht="18" customHeight="1" x14ac:dyDescent="0.25">
      <c r="A183" s="204">
        <v>111</v>
      </c>
      <c r="B183" s="240"/>
      <c r="C183" s="100" t="str">
        <f t="shared" ca="1" si="35"/>
        <v/>
      </c>
      <c r="D183" s="253" t="str">
        <f t="shared" ca="1" si="36"/>
        <v/>
      </c>
      <c r="E183" s="221"/>
      <c r="F183" s="222"/>
      <c r="G183" s="100" t="str">
        <f t="shared" si="39"/>
        <v/>
      </c>
      <c r="H183" s="55" t="str">
        <f t="shared" si="37"/>
        <v/>
      </c>
      <c r="I183" s="136" t="str">
        <f t="shared" si="40"/>
        <v/>
      </c>
      <c r="J183" s="99" t="str">
        <f>IF(B183&lt;&gt;"",VLOOKUP(B183,G011B!$B:$R,16,0),"")</f>
        <v/>
      </c>
      <c r="K183" s="99" t="str">
        <f t="shared" si="38"/>
        <v/>
      </c>
      <c r="L183" s="99" t="str">
        <f>IF(B183&lt;&gt;"",VLOOKUP(B183,G011B!$B:$Z,25,0),"")</f>
        <v/>
      </c>
      <c r="M183" s="179" t="str">
        <f t="shared" si="41"/>
        <v/>
      </c>
    </row>
    <row r="184" spans="1:13" ht="18" customHeight="1" x14ac:dyDescent="0.25">
      <c r="A184" s="204">
        <v>112</v>
      </c>
      <c r="B184" s="240"/>
      <c r="C184" s="100" t="str">
        <f t="shared" ca="1" si="35"/>
        <v/>
      </c>
      <c r="D184" s="253" t="str">
        <f t="shared" ca="1" si="36"/>
        <v/>
      </c>
      <c r="E184" s="221"/>
      <c r="F184" s="222"/>
      <c r="G184" s="100" t="str">
        <f t="shared" si="39"/>
        <v/>
      </c>
      <c r="H184" s="55" t="str">
        <f t="shared" si="37"/>
        <v/>
      </c>
      <c r="I184" s="136" t="str">
        <f t="shared" si="40"/>
        <v/>
      </c>
      <c r="J184" s="99" t="str">
        <f>IF(B184&lt;&gt;"",VLOOKUP(B184,G011B!$B:$R,16,0),"")</f>
        <v/>
      </c>
      <c r="K184" s="99" t="str">
        <f t="shared" si="38"/>
        <v/>
      </c>
      <c r="L184" s="99" t="str">
        <f>IF(B184&lt;&gt;"",VLOOKUP(B184,G011B!$B:$Z,25,0),"")</f>
        <v/>
      </c>
      <c r="M184" s="179" t="str">
        <f t="shared" si="41"/>
        <v/>
      </c>
    </row>
    <row r="185" spans="1:13" ht="18" customHeight="1" x14ac:dyDescent="0.25">
      <c r="A185" s="204">
        <v>113</v>
      </c>
      <c r="B185" s="240"/>
      <c r="C185" s="100" t="str">
        <f t="shared" ca="1" si="35"/>
        <v/>
      </c>
      <c r="D185" s="253" t="str">
        <f t="shared" ca="1" si="36"/>
        <v/>
      </c>
      <c r="E185" s="221"/>
      <c r="F185" s="222"/>
      <c r="G185" s="100" t="str">
        <f t="shared" si="39"/>
        <v/>
      </c>
      <c r="H185" s="55" t="str">
        <f t="shared" si="37"/>
        <v/>
      </c>
      <c r="I185" s="136" t="str">
        <f t="shared" si="40"/>
        <v/>
      </c>
      <c r="J185" s="99" t="str">
        <f>IF(B185&lt;&gt;"",VLOOKUP(B185,G011B!$B:$R,16,0),"")</f>
        <v/>
      </c>
      <c r="K185" s="99" t="str">
        <f t="shared" si="38"/>
        <v/>
      </c>
      <c r="L185" s="99" t="str">
        <f>IF(B185&lt;&gt;"",VLOOKUP(B185,G011B!$B:$Z,25,0),"")</f>
        <v/>
      </c>
      <c r="M185" s="179" t="str">
        <f t="shared" si="41"/>
        <v/>
      </c>
    </row>
    <row r="186" spans="1:13" ht="18" customHeight="1" x14ac:dyDescent="0.25">
      <c r="A186" s="204">
        <v>114</v>
      </c>
      <c r="B186" s="240"/>
      <c r="C186" s="100" t="str">
        <f t="shared" ca="1" si="35"/>
        <v/>
      </c>
      <c r="D186" s="253" t="str">
        <f t="shared" ca="1" si="36"/>
        <v/>
      </c>
      <c r="E186" s="221"/>
      <c r="F186" s="222"/>
      <c r="G186" s="100" t="str">
        <f t="shared" si="39"/>
        <v/>
      </c>
      <c r="H186" s="55" t="str">
        <f t="shared" si="37"/>
        <v/>
      </c>
      <c r="I186" s="136" t="str">
        <f t="shared" si="40"/>
        <v/>
      </c>
      <c r="J186" s="99" t="str">
        <f>IF(B186&lt;&gt;"",VLOOKUP(B186,G011B!$B:$R,16,0),"")</f>
        <v/>
      </c>
      <c r="K186" s="99" t="str">
        <f t="shared" si="38"/>
        <v/>
      </c>
      <c r="L186" s="99" t="str">
        <f>IF(B186&lt;&gt;"",VLOOKUP(B186,G011B!$B:$Z,25,0),"")</f>
        <v/>
      </c>
      <c r="M186" s="179" t="str">
        <f t="shared" si="41"/>
        <v/>
      </c>
    </row>
    <row r="187" spans="1:13" ht="18" customHeight="1" x14ac:dyDescent="0.25">
      <c r="A187" s="204">
        <v>115</v>
      </c>
      <c r="B187" s="240"/>
      <c r="C187" s="100" t="str">
        <f t="shared" ca="1" si="35"/>
        <v/>
      </c>
      <c r="D187" s="253" t="str">
        <f t="shared" ca="1" si="36"/>
        <v/>
      </c>
      <c r="E187" s="221"/>
      <c r="F187" s="222"/>
      <c r="G187" s="100" t="str">
        <f t="shared" si="39"/>
        <v/>
      </c>
      <c r="H187" s="55" t="str">
        <f t="shared" si="37"/>
        <v/>
      </c>
      <c r="I187" s="136" t="str">
        <f t="shared" si="40"/>
        <v/>
      </c>
      <c r="J187" s="99" t="str">
        <f>IF(B187&lt;&gt;"",VLOOKUP(B187,G011B!$B:$R,16,0),"")</f>
        <v/>
      </c>
      <c r="K187" s="99" t="str">
        <f t="shared" si="38"/>
        <v/>
      </c>
      <c r="L187" s="99" t="str">
        <f>IF(B187&lt;&gt;"",VLOOKUP(B187,G011B!$B:$Z,25,0),"")</f>
        <v/>
      </c>
      <c r="M187" s="179" t="str">
        <f t="shared" si="41"/>
        <v/>
      </c>
    </row>
    <row r="188" spans="1:13" ht="18" customHeight="1" x14ac:dyDescent="0.25">
      <c r="A188" s="204">
        <v>116</v>
      </c>
      <c r="B188" s="240"/>
      <c r="C188" s="100" t="str">
        <f t="shared" ca="1" si="35"/>
        <v/>
      </c>
      <c r="D188" s="253" t="str">
        <f t="shared" ca="1" si="36"/>
        <v/>
      </c>
      <c r="E188" s="221"/>
      <c r="F188" s="222"/>
      <c r="G188" s="100" t="str">
        <f t="shared" si="39"/>
        <v/>
      </c>
      <c r="H188" s="55" t="str">
        <f t="shared" si="37"/>
        <v/>
      </c>
      <c r="I188" s="136" t="str">
        <f t="shared" si="40"/>
        <v/>
      </c>
      <c r="J188" s="99" t="str">
        <f>IF(B188&lt;&gt;"",VLOOKUP(B188,G011B!$B:$R,16,0),"")</f>
        <v/>
      </c>
      <c r="K188" s="99" t="str">
        <f t="shared" si="38"/>
        <v/>
      </c>
      <c r="L188" s="99" t="str">
        <f>IF(B188&lt;&gt;"",VLOOKUP(B188,G011B!$B:$Z,25,0),"")</f>
        <v/>
      </c>
      <c r="M188" s="179" t="str">
        <f t="shared" si="41"/>
        <v/>
      </c>
    </row>
    <row r="189" spans="1:13" ht="18" customHeight="1" x14ac:dyDescent="0.25">
      <c r="A189" s="204">
        <v>117</v>
      </c>
      <c r="B189" s="240"/>
      <c r="C189" s="100" t="str">
        <f t="shared" ca="1" si="35"/>
        <v/>
      </c>
      <c r="D189" s="253" t="str">
        <f t="shared" ca="1" si="36"/>
        <v/>
      </c>
      <c r="E189" s="221"/>
      <c r="F189" s="222"/>
      <c r="G189" s="100" t="str">
        <f t="shared" si="39"/>
        <v/>
      </c>
      <c r="H189" s="55" t="str">
        <f t="shared" si="37"/>
        <v/>
      </c>
      <c r="I189" s="136" t="str">
        <f t="shared" si="40"/>
        <v/>
      </c>
      <c r="J189" s="99" t="str">
        <f>IF(B189&lt;&gt;"",VLOOKUP(B189,G011B!$B:$R,16,0),"")</f>
        <v/>
      </c>
      <c r="K189" s="99" t="str">
        <f t="shared" si="38"/>
        <v/>
      </c>
      <c r="L189" s="99" t="str">
        <f>IF(B189&lt;&gt;"",VLOOKUP(B189,G011B!$B:$Z,25,0),"")</f>
        <v/>
      </c>
      <c r="M189" s="179" t="str">
        <f t="shared" si="41"/>
        <v/>
      </c>
    </row>
    <row r="190" spans="1:13" ht="18" customHeight="1" x14ac:dyDescent="0.25">
      <c r="A190" s="204">
        <v>118</v>
      </c>
      <c r="B190" s="240"/>
      <c r="C190" s="100" t="str">
        <f t="shared" ca="1" si="35"/>
        <v/>
      </c>
      <c r="D190" s="253" t="str">
        <f t="shared" ca="1" si="36"/>
        <v/>
      </c>
      <c r="E190" s="221"/>
      <c r="F190" s="222"/>
      <c r="G190" s="100" t="str">
        <f t="shared" si="39"/>
        <v/>
      </c>
      <c r="H190" s="55" t="str">
        <f t="shared" si="37"/>
        <v/>
      </c>
      <c r="I190" s="136" t="str">
        <f t="shared" si="40"/>
        <v/>
      </c>
      <c r="J190" s="99" t="str">
        <f>IF(B190&lt;&gt;"",VLOOKUP(B190,G011B!$B:$R,16,0),"")</f>
        <v/>
      </c>
      <c r="K190" s="99" t="str">
        <f t="shared" si="38"/>
        <v/>
      </c>
      <c r="L190" s="99" t="str">
        <f>IF(B190&lt;&gt;"",VLOOKUP(B190,G011B!$B:$Z,25,0),"")</f>
        <v/>
      </c>
      <c r="M190" s="179" t="str">
        <f t="shared" si="41"/>
        <v/>
      </c>
    </row>
    <row r="191" spans="1:13" ht="18" customHeight="1" x14ac:dyDescent="0.25">
      <c r="A191" s="204">
        <v>119</v>
      </c>
      <c r="B191" s="240"/>
      <c r="C191" s="100" t="str">
        <f t="shared" ca="1" si="35"/>
        <v/>
      </c>
      <c r="D191" s="253" t="str">
        <f t="shared" ca="1" si="36"/>
        <v/>
      </c>
      <c r="E191" s="221"/>
      <c r="F191" s="222"/>
      <c r="G191" s="100" t="str">
        <f t="shared" si="39"/>
        <v/>
      </c>
      <c r="H191" s="55" t="str">
        <f t="shared" si="37"/>
        <v/>
      </c>
      <c r="I191" s="136" t="str">
        <f t="shared" si="40"/>
        <v/>
      </c>
      <c r="J191" s="99" t="str">
        <f>IF(B191&lt;&gt;"",VLOOKUP(B191,G011B!$B:$R,16,0),"")</f>
        <v/>
      </c>
      <c r="K191" s="99" t="str">
        <f t="shared" si="38"/>
        <v/>
      </c>
      <c r="L191" s="99" t="str">
        <f>IF(B191&lt;&gt;"",VLOOKUP(B191,G011B!$B:$Z,25,0),"")</f>
        <v/>
      </c>
      <c r="M191" s="179" t="str">
        <f t="shared" si="41"/>
        <v/>
      </c>
    </row>
    <row r="192" spans="1:13" ht="18" customHeight="1" thickBot="1" x14ac:dyDescent="0.3">
      <c r="A192" s="205">
        <v>120</v>
      </c>
      <c r="B192" s="241"/>
      <c r="C192" s="133" t="str">
        <f t="shared" ca="1" si="35"/>
        <v/>
      </c>
      <c r="D192" s="254" t="str">
        <f t="shared" ca="1" si="36"/>
        <v/>
      </c>
      <c r="E192" s="223"/>
      <c r="F192" s="224"/>
      <c r="G192" s="133" t="str">
        <f t="shared" si="39"/>
        <v/>
      </c>
      <c r="H192" s="135" t="str">
        <f t="shared" si="37"/>
        <v/>
      </c>
      <c r="I192" s="137" t="str">
        <f t="shared" si="40"/>
        <v/>
      </c>
      <c r="J192" s="99" t="str">
        <f>IF(B192&lt;&gt;"",VLOOKUP(B192,G011B!$B:$R,16,0),"")</f>
        <v/>
      </c>
      <c r="K192" s="99" t="str">
        <f t="shared" si="38"/>
        <v/>
      </c>
      <c r="L192" s="99" t="str">
        <f>IF(B192&lt;&gt;"",VLOOKUP(B192,G011B!$B:$Z,25,0),"")</f>
        <v/>
      </c>
      <c r="M192" s="179" t="str">
        <f t="shared" si="41"/>
        <v/>
      </c>
    </row>
    <row r="193" spans="1:15" ht="20.100000000000001" customHeight="1" thickBot="1" x14ac:dyDescent="0.35">
      <c r="A193" s="349" t="s">
        <v>66</v>
      </c>
      <c r="B193" s="350"/>
      <c r="C193" s="350"/>
      <c r="D193" s="350"/>
      <c r="E193" s="350"/>
      <c r="F193" s="350"/>
      <c r="G193" s="139">
        <f>SUM(G173:G192)</f>
        <v>0</v>
      </c>
      <c r="H193" s="140"/>
      <c r="I193" s="141">
        <f>IF(C171=C138,SUM(I173:I192)+I160,SUM(I173:I192))</f>
        <v>0</v>
      </c>
      <c r="J193"/>
      <c r="K193"/>
      <c r="L193"/>
      <c r="M193" s="180"/>
    </row>
    <row r="194" spans="1:15" ht="20.100000000000001" customHeight="1" thickBot="1" x14ac:dyDescent="0.35">
      <c r="A194" s="351" t="s">
        <v>124</v>
      </c>
      <c r="B194" s="352"/>
      <c r="C194" s="352"/>
      <c r="D194" s="352"/>
      <c r="E194" s="142">
        <f>SUM(G:G)/2</f>
        <v>0</v>
      </c>
      <c r="F194" s="353"/>
      <c r="G194" s="353"/>
      <c r="H194" s="354"/>
      <c r="I194" s="143">
        <f>SUM(I173:I192)+I161</f>
        <v>0</v>
      </c>
      <c r="J194"/>
      <c r="K194"/>
      <c r="L194"/>
      <c r="M194" s="180"/>
    </row>
    <row r="195" spans="1:15" ht="18.75" x14ac:dyDescent="0.3">
      <c r="A195" t="s">
        <v>123</v>
      </c>
      <c r="E195"/>
      <c r="J195"/>
      <c r="K195"/>
      <c r="L195"/>
      <c r="M195" s="180"/>
    </row>
    <row r="196" spans="1:15" ht="18.75" x14ac:dyDescent="0.3">
      <c r="E196"/>
      <c r="J196"/>
      <c r="K196"/>
      <c r="L196"/>
      <c r="M196" s="180"/>
    </row>
    <row r="197" spans="1:15" ht="18.75" x14ac:dyDescent="0.3">
      <c r="A197" s="45" t="s">
        <v>68</v>
      </c>
      <c r="B197" t="s">
        <v>69</v>
      </c>
      <c r="C197" s="45" t="s">
        <v>70</v>
      </c>
      <c r="D197" s="45"/>
      <c r="E197" s="288" t="s">
        <v>71</v>
      </c>
      <c r="F197" s="288"/>
      <c r="G197" s="288"/>
      <c r="J197"/>
      <c r="K197" s="99"/>
      <c r="L197" s="99"/>
      <c r="M197" s="181"/>
      <c r="N197" s="99"/>
      <c r="O197" s="99"/>
    </row>
    <row r="198" spans="1:15" ht="18.75" x14ac:dyDescent="0.3">
      <c r="C198" s="288" t="s">
        <v>72</v>
      </c>
      <c r="D198" s="288"/>
      <c r="E198" s="289"/>
      <c r="F198" s="289"/>
      <c r="G198" s="289"/>
      <c r="J198"/>
      <c r="K198" s="99"/>
      <c r="L198" s="99"/>
      <c r="M198" s="181"/>
      <c r="N198" s="99"/>
      <c r="O198" s="99"/>
    </row>
    <row r="199" spans="1:15" ht="15.75" x14ac:dyDescent="0.25">
      <c r="A199" s="314" t="s">
        <v>113</v>
      </c>
      <c r="B199" s="314"/>
      <c r="C199" s="314"/>
      <c r="D199" s="314"/>
      <c r="E199" s="314"/>
      <c r="F199" s="314"/>
      <c r="G199" s="314"/>
      <c r="H199" s="314"/>
      <c r="I199" s="314"/>
      <c r="J199" s="99"/>
      <c r="K199" s="99"/>
      <c r="L199" s="99"/>
    </row>
    <row r="200" spans="1:15" x14ac:dyDescent="0.25">
      <c r="A200" s="297" t="str">
        <f>IF(Dönem&lt;&gt;"",CONCATENATE(Dönem,". döneme aittir."),"")</f>
        <v/>
      </c>
      <c r="B200" s="297"/>
      <c r="C200" s="297"/>
      <c r="D200" s="297"/>
      <c r="E200" s="297"/>
      <c r="F200" s="297"/>
      <c r="G200" s="297"/>
      <c r="H200" s="297"/>
      <c r="I200" s="297"/>
      <c r="J200" s="99"/>
      <c r="K200" s="99"/>
      <c r="L200" s="99"/>
    </row>
    <row r="201" spans="1:15" ht="18.75" thickBot="1" x14ac:dyDescent="0.3">
      <c r="A201" s="346" t="s">
        <v>114</v>
      </c>
      <c r="B201" s="346"/>
      <c r="C201" s="346"/>
      <c r="D201" s="346"/>
      <c r="E201" s="346"/>
      <c r="F201" s="346"/>
      <c r="G201" s="346"/>
      <c r="H201" s="346"/>
      <c r="I201" s="346"/>
      <c r="J201" s="99"/>
      <c r="K201" s="99"/>
      <c r="L201" s="99"/>
    </row>
    <row r="202" spans="1:15" ht="15.75" thickBot="1" x14ac:dyDescent="0.3">
      <c r="A202" s="313" t="s">
        <v>1</v>
      </c>
      <c r="B202" s="300"/>
      <c r="C202" s="337" t="str">
        <f>IF(ProjeNo&gt;0,ProjeNo,"")</f>
        <v/>
      </c>
      <c r="D202" s="338"/>
      <c r="E202" s="338"/>
      <c r="F202" s="338"/>
      <c r="G202" s="338"/>
      <c r="H202" s="338"/>
      <c r="I202" s="339"/>
      <c r="J202" s="177"/>
      <c r="K202" s="177"/>
      <c r="L202" s="177"/>
    </row>
    <row r="203" spans="1:15" ht="30" customHeight="1" thickBot="1" x14ac:dyDescent="0.3">
      <c r="A203" s="347" t="s">
        <v>2</v>
      </c>
      <c r="B203" s="348"/>
      <c r="C203" s="340" t="str">
        <f>IF(ProjeAdı&lt;&gt;"",ProjeAdı,"")</f>
        <v/>
      </c>
      <c r="D203" s="341"/>
      <c r="E203" s="341"/>
      <c r="F203" s="341"/>
      <c r="G203" s="341"/>
      <c r="H203" s="341"/>
      <c r="I203" s="342"/>
      <c r="J203" s="177"/>
      <c r="K203" s="177"/>
      <c r="L203" s="177"/>
    </row>
    <row r="204" spans="1:15" ht="15.75" thickBot="1" x14ac:dyDescent="0.3">
      <c r="A204" s="313" t="s">
        <v>115</v>
      </c>
      <c r="B204" s="300"/>
      <c r="C204" s="255"/>
      <c r="D204" s="343"/>
      <c r="E204" s="344"/>
      <c r="F204" s="344"/>
      <c r="G204" s="344"/>
      <c r="H204" s="344"/>
      <c r="I204" s="345"/>
      <c r="J204" s="99"/>
      <c r="K204" s="99"/>
      <c r="L204" s="99"/>
    </row>
    <row r="205" spans="1:15" ht="30.75" thickBot="1" x14ac:dyDescent="0.3">
      <c r="A205" s="101" t="s">
        <v>10</v>
      </c>
      <c r="B205" s="101" t="s">
        <v>11</v>
      </c>
      <c r="C205" s="101" t="s">
        <v>96</v>
      </c>
      <c r="D205" s="101" t="s">
        <v>13</v>
      </c>
      <c r="E205" s="134" t="s">
        <v>116</v>
      </c>
      <c r="F205" s="74" t="s">
        <v>117</v>
      </c>
      <c r="G205" s="102" t="s">
        <v>118</v>
      </c>
      <c r="H205" s="101" t="s">
        <v>119</v>
      </c>
      <c r="I205" s="129" t="s">
        <v>120</v>
      </c>
      <c r="J205" s="125" t="s">
        <v>121</v>
      </c>
      <c r="K205" s="125" t="s">
        <v>122</v>
      </c>
      <c r="L205" s="125" t="s">
        <v>117</v>
      </c>
    </row>
    <row r="206" spans="1:15" ht="18" customHeight="1" x14ac:dyDescent="0.25">
      <c r="A206" s="203">
        <v>121</v>
      </c>
      <c r="B206" s="239"/>
      <c r="C206" s="95" t="str">
        <f t="shared" ref="C206:C225" ca="1" si="42">IF(B206&lt;&gt;"",VLOOKUP(B206,INDIRECT(PersonelTablosu),2,0),"")</f>
        <v/>
      </c>
      <c r="D206" s="252" t="str">
        <f t="shared" ref="D206:D225" ca="1" si="43">IF(B206&lt;&gt;"",VLOOKUP(B206,INDIRECT(PersonelTablosu),3,0),"")</f>
        <v/>
      </c>
      <c r="E206" s="219"/>
      <c r="F206" s="220"/>
      <c r="G206" s="95" t="str">
        <f>IF(AND(B206&lt;&gt;"",L206&gt;=F206),E206*F206,"")</f>
        <v/>
      </c>
      <c r="H206" s="127" t="str">
        <f t="shared" ref="H206:H225" si="44">IF(B206&lt;&gt;"",VLOOKUP(B206,G011CTablo,14,0),"")</f>
        <v/>
      </c>
      <c r="I206" s="130" t="str">
        <f>IF(AND(B206&lt;&gt;"",J206&gt;=K206,L206&gt;0),G206*H206,"")</f>
        <v/>
      </c>
      <c r="J206" s="99" t="str">
        <f>IF(B206&lt;&gt;"",VLOOKUP(B206,G011B!$B:$R,16,0),"")</f>
        <v/>
      </c>
      <c r="K206" s="99" t="str">
        <f t="shared" ref="K206:K225" si="45">IF(B206&lt;&gt;"",SUMIF($B:$B,B206,$G:$G),"")</f>
        <v/>
      </c>
      <c r="L206" s="99" t="str">
        <f>IF(B206&lt;&gt;"",VLOOKUP(B206,G011B!$B:$Z,25,0),"")</f>
        <v/>
      </c>
      <c r="M206" s="179" t="str">
        <f>IF(J206&gt;=K206,"","Personelin bütün iş paketlerindeki Toplam Adam Ay değeri "&amp;K206&amp;". Bu değer, G011B formunda beyan edilen Çalışılan Toplam Ay değerini geçemez. Maliyeti hesaplamak için Adam/Ay Oranı veya Çalışılan Ay değerini düzeltiniz. ")</f>
        <v/>
      </c>
    </row>
    <row r="207" spans="1:15" ht="18" customHeight="1" x14ac:dyDescent="0.25">
      <c r="A207" s="204">
        <v>122</v>
      </c>
      <c r="B207" s="240"/>
      <c r="C207" s="100" t="str">
        <f t="shared" ca="1" si="42"/>
        <v/>
      </c>
      <c r="D207" s="253" t="str">
        <f t="shared" ca="1" si="43"/>
        <v/>
      </c>
      <c r="E207" s="221"/>
      <c r="F207" s="222"/>
      <c r="G207" s="100" t="str">
        <f t="shared" ref="G207:G225" si="46">IF(AND(B207&lt;&gt;"",L207&gt;=F207),E207*F207,"")</f>
        <v/>
      </c>
      <c r="H207" s="55" t="str">
        <f t="shared" si="44"/>
        <v/>
      </c>
      <c r="I207" s="136" t="str">
        <f t="shared" ref="I207:I225" si="47">IF(AND(B207&lt;&gt;"",J207&gt;=K207,L207&gt;0),G207*H207,"")</f>
        <v/>
      </c>
      <c r="J207" s="99" t="str">
        <f>IF(B207&lt;&gt;"",VLOOKUP(B207,G011B!$B:$R,16,0),"")</f>
        <v/>
      </c>
      <c r="K207" s="99" t="str">
        <f t="shared" si="45"/>
        <v/>
      </c>
      <c r="L207" s="99" t="str">
        <f>IF(B207&lt;&gt;"",VLOOKUP(B207,G011B!$B:$Z,25,0),"")</f>
        <v/>
      </c>
      <c r="M207" s="179" t="str">
        <f t="shared" ref="M207:M225" si="48">IF(J207&gt;=K207,"","Personelin bütün iş paketlerindeki Toplam Adam Ay değeri "&amp;K207&amp;". Bu değer, G011B formunda beyan edilen Çalışılan Toplam Ay değerini geçemez. Maliyeti hesaplamak için Adam/Ay Oranı veya Çalışılan Ay değerini düzeltiniz. ")</f>
        <v/>
      </c>
    </row>
    <row r="208" spans="1:15" ht="18" customHeight="1" x14ac:dyDescent="0.25">
      <c r="A208" s="204">
        <v>123</v>
      </c>
      <c r="B208" s="240"/>
      <c r="C208" s="100" t="str">
        <f t="shared" ca="1" si="42"/>
        <v/>
      </c>
      <c r="D208" s="253" t="str">
        <f t="shared" ca="1" si="43"/>
        <v/>
      </c>
      <c r="E208" s="221"/>
      <c r="F208" s="222"/>
      <c r="G208" s="100" t="str">
        <f t="shared" si="46"/>
        <v/>
      </c>
      <c r="H208" s="55" t="str">
        <f t="shared" si="44"/>
        <v/>
      </c>
      <c r="I208" s="136" t="str">
        <f t="shared" si="47"/>
        <v/>
      </c>
      <c r="J208" s="99" t="str">
        <f>IF(B208&lt;&gt;"",VLOOKUP(B208,G011B!$B:$R,16,0),"")</f>
        <v/>
      </c>
      <c r="K208" s="99" t="str">
        <f t="shared" si="45"/>
        <v/>
      </c>
      <c r="L208" s="99" t="str">
        <f>IF(B208&lt;&gt;"",VLOOKUP(B208,G011B!$B:$Z,25,0),"")</f>
        <v/>
      </c>
      <c r="M208" s="179" t="str">
        <f t="shared" si="48"/>
        <v/>
      </c>
    </row>
    <row r="209" spans="1:13" ht="18" customHeight="1" x14ac:dyDescent="0.25">
      <c r="A209" s="204">
        <v>124</v>
      </c>
      <c r="B209" s="240"/>
      <c r="C209" s="100" t="str">
        <f t="shared" ca="1" si="42"/>
        <v/>
      </c>
      <c r="D209" s="253" t="str">
        <f t="shared" ca="1" si="43"/>
        <v/>
      </c>
      <c r="E209" s="221"/>
      <c r="F209" s="222"/>
      <c r="G209" s="100" t="str">
        <f t="shared" si="46"/>
        <v/>
      </c>
      <c r="H209" s="55" t="str">
        <f t="shared" si="44"/>
        <v/>
      </c>
      <c r="I209" s="136" t="str">
        <f t="shared" si="47"/>
        <v/>
      </c>
      <c r="J209" s="99" t="str">
        <f>IF(B209&lt;&gt;"",VLOOKUP(B209,G011B!$B:$R,16,0),"")</f>
        <v/>
      </c>
      <c r="K209" s="99" t="str">
        <f t="shared" si="45"/>
        <v/>
      </c>
      <c r="L209" s="99" t="str">
        <f>IF(B209&lt;&gt;"",VLOOKUP(B209,G011B!$B:$Z,25,0),"")</f>
        <v/>
      </c>
      <c r="M209" s="179" t="str">
        <f t="shared" si="48"/>
        <v/>
      </c>
    </row>
    <row r="210" spans="1:13" ht="18" customHeight="1" x14ac:dyDescent="0.25">
      <c r="A210" s="204">
        <v>125</v>
      </c>
      <c r="B210" s="240"/>
      <c r="C210" s="100" t="str">
        <f t="shared" ca="1" si="42"/>
        <v/>
      </c>
      <c r="D210" s="253" t="str">
        <f t="shared" ca="1" si="43"/>
        <v/>
      </c>
      <c r="E210" s="221"/>
      <c r="F210" s="222"/>
      <c r="G210" s="100" t="str">
        <f t="shared" si="46"/>
        <v/>
      </c>
      <c r="H210" s="55" t="str">
        <f t="shared" si="44"/>
        <v/>
      </c>
      <c r="I210" s="136" t="str">
        <f t="shared" si="47"/>
        <v/>
      </c>
      <c r="J210" s="99" t="str">
        <f>IF(B210&lt;&gt;"",VLOOKUP(B210,G011B!$B:$R,16,0),"")</f>
        <v/>
      </c>
      <c r="K210" s="99" t="str">
        <f t="shared" si="45"/>
        <v/>
      </c>
      <c r="L210" s="99" t="str">
        <f>IF(B210&lt;&gt;"",VLOOKUP(B210,G011B!$B:$Z,25,0),"")</f>
        <v/>
      </c>
      <c r="M210" s="179" t="str">
        <f t="shared" si="48"/>
        <v/>
      </c>
    </row>
    <row r="211" spans="1:13" ht="18" customHeight="1" x14ac:dyDescent="0.25">
      <c r="A211" s="204">
        <v>126</v>
      </c>
      <c r="B211" s="240"/>
      <c r="C211" s="100" t="str">
        <f t="shared" ca="1" si="42"/>
        <v/>
      </c>
      <c r="D211" s="253" t="str">
        <f t="shared" ca="1" si="43"/>
        <v/>
      </c>
      <c r="E211" s="221"/>
      <c r="F211" s="222"/>
      <c r="G211" s="100" t="str">
        <f t="shared" si="46"/>
        <v/>
      </c>
      <c r="H211" s="55" t="str">
        <f t="shared" si="44"/>
        <v/>
      </c>
      <c r="I211" s="136" t="str">
        <f t="shared" si="47"/>
        <v/>
      </c>
      <c r="J211" s="99" t="str">
        <f>IF(B211&lt;&gt;"",VLOOKUP(B211,G011B!$B:$R,16,0),"")</f>
        <v/>
      </c>
      <c r="K211" s="99" t="str">
        <f t="shared" si="45"/>
        <v/>
      </c>
      <c r="L211" s="99" t="str">
        <f>IF(B211&lt;&gt;"",VLOOKUP(B211,G011B!$B:$Z,25,0),"")</f>
        <v/>
      </c>
      <c r="M211" s="179" t="str">
        <f t="shared" si="48"/>
        <v/>
      </c>
    </row>
    <row r="212" spans="1:13" ht="18" customHeight="1" x14ac:dyDescent="0.25">
      <c r="A212" s="204">
        <v>127</v>
      </c>
      <c r="B212" s="240"/>
      <c r="C212" s="100" t="str">
        <f t="shared" ca="1" si="42"/>
        <v/>
      </c>
      <c r="D212" s="253" t="str">
        <f t="shared" ca="1" si="43"/>
        <v/>
      </c>
      <c r="E212" s="221"/>
      <c r="F212" s="222"/>
      <c r="G212" s="100" t="str">
        <f t="shared" si="46"/>
        <v/>
      </c>
      <c r="H212" s="55" t="str">
        <f t="shared" si="44"/>
        <v/>
      </c>
      <c r="I212" s="136" t="str">
        <f t="shared" si="47"/>
        <v/>
      </c>
      <c r="J212" s="99" t="str">
        <f>IF(B212&lt;&gt;"",VLOOKUP(B212,G011B!$B:$R,16,0),"")</f>
        <v/>
      </c>
      <c r="K212" s="99" t="str">
        <f t="shared" si="45"/>
        <v/>
      </c>
      <c r="L212" s="99" t="str">
        <f>IF(B212&lt;&gt;"",VLOOKUP(B212,G011B!$B:$Z,25,0),"")</f>
        <v/>
      </c>
      <c r="M212" s="179" t="str">
        <f t="shared" si="48"/>
        <v/>
      </c>
    </row>
    <row r="213" spans="1:13" ht="18" customHeight="1" x14ac:dyDescent="0.25">
      <c r="A213" s="204">
        <v>128</v>
      </c>
      <c r="B213" s="240"/>
      <c r="C213" s="100" t="str">
        <f t="shared" ca="1" si="42"/>
        <v/>
      </c>
      <c r="D213" s="253" t="str">
        <f t="shared" ca="1" si="43"/>
        <v/>
      </c>
      <c r="E213" s="221"/>
      <c r="F213" s="222"/>
      <c r="G213" s="100" t="str">
        <f t="shared" si="46"/>
        <v/>
      </c>
      <c r="H213" s="55" t="str">
        <f t="shared" si="44"/>
        <v/>
      </c>
      <c r="I213" s="136" t="str">
        <f t="shared" si="47"/>
        <v/>
      </c>
      <c r="J213" s="99" t="str">
        <f>IF(B213&lt;&gt;"",VLOOKUP(B213,G011B!$B:$R,16,0),"")</f>
        <v/>
      </c>
      <c r="K213" s="99" t="str">
        <f t="shared" si="45"/>
        <v/>
      </c>
      <c r="L213" s="99" t="str">
        <f>IF(B213&lt;&gt;"",VLOOKUP(B213,G011B!$B:$Z,25,0),"")</f>
        <v/>
      </c>
      <c r="M213" s="179" t="str">
        <f t="shared" si="48"/>
        <v/>
      </c>
    </row>
    <row r="214" spans="1:13" ht="18" customHeight="1" x14ac:dyDescent="0.25">
      <c r="A214" s="204">
        <v>129</v>
      </c>
      <c r="B214" s="240"/>
      <c r="C214" s="100" t="str">
        <f t="shared" ca="1" si="42"/>
        <v/>
      </c>
      <c r="D214" s="253" t="str">
        <f t="shared" ca="1" si="43"/>
        <v/>
      </c>
      <c r="E214" s="221"/>
      <c r="F214" s="222"/>
      <c r="G214" s="100" t="str">
        <f t="shared" si="46"/>
        <v/>
      </c>
      <c r="H214" s="55" t="str">
        <f t="shared" si="44"/>
        <v/>
      </c>
      <c r="I214" s="136" t="str">
        <f t="shared" si="47"/>
        <v/>
      </c>
      <c r="J214" s="99" t="str">
        <f>IF(B214&lt;&gt;"",VLOOKUP(B214,G011B!$B:$R,16,0),"")</f>
        <v/>
      </c>
      <c r="K214" s="99" t="str">
        <f t="shared" si="45"/>
        <v/>
      </c>
      <c r="L214" s="99" t="str">
        <f>IF(B214&lt;&gt;"",VLOOKUP(B214,G011B!$B:$Z,25,0),"")</f>
        <v/>
      </c>
      <c r="M214" s="179" t="str">
        <f t="shared" si="48"/>
        <v/>
      </c>
    </row>
    <row r="215" spans="1:13" ht="18" customHeight="1" x14ac:dyDescent="0.25">
      <c r="A215" s="204">
        <v>130</v>
      </c>
      <c r="B215" s="240"/>
      <c r="C215" s="100" t="str">
        <f t="shared" ca="1" si="42"/>
        <v/>
      </c>
      <c r="D215" s="253" t="str">
        <f t="shared" ca="1" si="43"/>
        <v/>
      </c>
      <c r="E215" s="221"/>
      <c r="F215" s="222"/>
      <c r="G215" s="100" t="str">
        <f t="shared" si="46"/>
        <v/>
      </c>
      <c r="H215" s="55" t="str">
        <f t="shared" si="44"/>
        <v/>
      </c>
      <c r="I215" s="136" t="str">
        <f t="shared" si="47"/>
        <v/>
      </c>
      <c r="J215" s="99" t="str">
        <f>IF(B215&lt;&gt;"",VLOOKUP(B215,G011B!$B:$R,16,0),"")</f>
        <v/>
      </c>
      <c r="K215" s="99" t="str">
        <f t="shared" si="45"/>
        <v/>
      </c>
      <c r="L215" s="99" t="str">
        <f>IF(B215&lt;&gt;"",VLOOKUP(B215,G011B!$B:$Z,25,0),"")</f>
        <v/>
      </c>
      <c r="M215" s="179" t="str">
        <f t="shared" si="48"/>
        <v/>
      </c>
    </row>
    <row r="216" spans="1:13" ht="18" customHeight="1" x14ac:dyDescent="0.25">
      <c r="A216" s="204">
        <v>131</v>
      </c>
      <c r="B216" s="240"/>
      <c r="C216" s="100" t="str">
        <f t="shared" ca="1" si="42"/>
        <v/>
      </c>
      <c r="D216" s="253" t="str">
        <f t="shared" ca="1" si="43"/>
        <v/>
      </c>
      <c r="E216" s="221"/>
      <c r="F216" s="222"/>
      <c r="G216" s="100" t="str">
        <f t="shared" si="46"/>
        <v/>
      </c>
      <c r="H216" s="55" t="str">
        <f t="shared" si="44"/>
        <v/>
      </c>
      <c r="I216" s="136" t="str">
        <f t="shared" si="47"/>
        <v/>
      </c>
      <c r="J216" s="99" t="str">
        <f>IF(B216&lt;&gt;"",VLOOKUP(B216,G011B!$B:$R,16,0),"")</f>
        <v/>
      </c>
      <c r="K216" s="99" t="str">
        <f t="shared" si="45"/>
        <v/>
      </c>
      <c r="L216" s="99" t="str">
        <f>IF(B216&lt;&gt;"",VLOOKUP(B216,G011B!$B:$Z,25,0),"")</f>
        <v/>
      </c>
      <c r="M216" s="179" t="str">
        <f t="shared" si="48"/>
        <v/>
      </c>
    </row>
    <row r="217" spans="1:13" ht="18" customHeight="1" x14ac:dyDescent="0.25">
      <c r="A217" s="204">
        <v>132</v>
      </c>
      <c r="B217" s="240"/>
      <c r="C217" s="100" t="str">
        <f t="shared" ca="1" si="42"/>
        <v/>
      </c>
      <c r="D217" s="253" t="str">
        <f t="shared" ca="1" si="43"/>
        <v/>
      </c>
      <c r="E217" s="221"/>
      <c r="F217" s="222"/>
      <c r="G217" s="100" t="str">
        <f t="shared" si="46"/>
        <v/>
      </c>
      <c r="H217" s="55" t="str">
        <f t="shared" si="44"/>
        <v/>
      </c>
      <c r="I217" s="136" t="str">
        <f t="shared" si="47"/>
        <v/>
      </c>
      <c r="J217" s="99" t="str">
        <f>IF(B217&lt;&gt;"",VLOOKUP(B217,G011B!$B:$R,16,0),"")</f>
        <v/>
      </c>
      <c r="K217" s="99" t="str">
        <f t="shared" si="45"/>
        <v/>
      </c>
      <c r="L217" s="99" t="str">
        <f>IF(B217&lt;&gt;"",VLOOKUP(B217,G011B!$B:$Z,25,0),"")</f>
        <v/>
      </c>
      <c r="M217" s="179" t="str">
        <f t="shared" si="48"/>
        <v/>
      </c>
    </row>
    <row r="218" spans="1:13" ht="18" customHeight="1" x14ac:dyDescent="0.25">
      <c r="A218" s="204">
        <v>133</v>
      </c>
      <c r="B218" s="240"/>
      <c r="C218" s="100" t="str">
        <f t="shared" ca="1" si="42"/>
        <v/>
      </c>
      <c r="D218" s="253" t="str">
        <f t="shared" ca="1" si="43"/>
        <v/>
      </c>
      <c r="E218" s="221"/>
      <c r="F218" s="222"/>
      <c r="G218" s="100" t="str">
        <f t="shared" si="46"/>
        <v/>
      </c>
      <c r="H218" s="55" t="str">
        <f t="shared" si="44"/>
        <v/>
      </c>
      <c r="I218" s="136" t="str">
        <f t="shared" si="47"/>
        <v/>
      </c>
      <c r="J218" s="99" t="str">
        <f>IF(B218&lt;&gt;"",VLOOKUP(B218,G011B!$B:$R,16,0),"")</f>
        <v/>
      </c>
      <c r="K218" s="99" t="str">
        <f t="shared" si="45"/>
        <v/>
      </c>
      <c r="L218" s="99" t="str">
        <f>IF(B218&lt;&gt;"",VLOOKUP(B218,G011B!$B:$Z,25,0),"")</f>
        <v/>
      </c>
      <c r="M218" s="179" t="str">
        <f t="shared" si="48"/>
        <v/>
      </c>
    </row>
    <row r="219" spans="1:13" ht="18" customHeight="1" x14ac:dyDescent="0.25">
      <c r="A219" s="204">
        <v>134</v>
      </c>
      <c r="B219" s="240"/>
      <c r="C219" s="100" t="str">
        <f t="shared" ca="1" si="42"/>
        <v/>
      </c>
      <c r="D219" s="253" t="str">
        <f t="shared" ca="1" si="43"/>
        <v/>
      </c>
      <c r="E219" s="221"/>
      <c r="F219" s="222"/>
      <c r="G219" s="100" t="str">
        <f t="shared" si="46"/>
        <v/>
      </c>
      <c r="H219" s="55" t="str">
        <f t="shared" si="44"/>
        <v/>
      </c>
      <c r="I219" s="136" t="str">
        <f t="shared" si="47"/>
        <v/>
      </c>
      <c r="J219" s="99" t="str">
        <f>IF(B219&lt;&gt;"",VLOOKUP(B219,G011B!$B:$R,16,0),"")</f>
        <v/>
      </c>
      <c r="K219" s="99" t="str">
        <f t="shared" si="45"/>
        <v/>
      </c>
      <c r="L219" s="99" t="str">
        <f>IF(B219&lt;&gt;"",VLOOKUP(B219,G011B!$B:$Z,25,0),"")</f>
        <v/>
      </c>
      <c r="M219" s="179" t="str">
        <f t="shared" si="48"/>
        <v/>
      </c>
    </row>
    <row r="220" spans="1:13" ht="18" customHeight="1" x14ac:dyDescent="0.25">
      <c r="A220" s="204">
        <v>135</v>
      </c>
      <c r="B220" s="240"/>
      <c r="C220" s="100" t="str">
        <f t="shared" ca="1" si="42"/>
        <v/>
      </c>
      <c r="D220" s="253" t="str">
        <f t="shared" ca="1" si="43"/>
        <v/>
      </c>
      <c r="E220" s="221"/>
      <c r="F220" s="222"/>
      <c r="G220" s="100" t="str">
        <f t="shared" si="46"/>
        <v/>
      </c>
      <c r="H220" s="55" t="str">
        <f t="shared" si="44"/>
        <v/>
      </c>
      <c r="I220" s="136" t="str">
        <f t="shared" si="47"/>
        <v/>
      </c>
      <c r="J220" s="99" t="str">
        <f>IF(B220&lt;&gt;"",VLOOKUP(B220,G011B!$B:$R,16,0),"")</f>
        <v/>
      </c>
      <c r="K220" s="99" t="str">
        <f t="shared" si="45"/>
        <v/>
      </c>
      <c r="L220" s="99" t="str">
        <f>IF(B220&lt;&gt;"",VLOOKUP(B220,G011B!$B:$Z,25,0),"")</f>
        <v/>
      </c>
      <c r="M220" s="179" t="str">
        <f t="shared" si="48"/>
        <v/>
      </c>
    </row>
    <row r="221" spans="1:13" ht="18" customHeight="1" x14ac:dyDescent="0.25">
      <c r="A221" s="204">
        <v>136</v>
      </c>
      <c r="B221" s="240"/>
      <c r="C221" s="100" t="str">
        <f t="shared" ca="1" si="42"/>
        <v/>
      </c>
      <c r="D221" s="253" t="str">
        <f t="shared" ca="1" si="43"/>
        <v/>
      </c>
      <c r="E221" s="221"/>
      <c r="F221" s="222"/>
      <c r="G221" s="100" t="str">
        <f t="shared" si="46"/>
        <v/>
      </c>
      <c r="H221" s="55" t="str">
        <f t="shared" si="44"/>
        <v/>
      </c>
      <c r="I221" s="136" t="str">
        <f t="shared" si="47"/>
        <v/>
      </c>
      <c r="J221" s="99" t="str">
        <f>IF(B221&lt;&gt;"",VLOOKUP(B221,G011B!$B:$R,16,0),"")</f>
        <v/>
      </c>
      <c r="K221" s="99" t="str">
        <f t="shared" si="45"/>
        <v/>
      </c>
      <c r="L221" s="99" t="str">
        <f>IF(B221&lt;&gt;"",VLOOKUP(B221,G011B!$B:$Z,25,0),"")</f>
        <v/>
      </c>
      <c r="M221" s="179" t="str">
        <f t="shared" si="48"/>
        <v/>
      </c>
    </row>
    <row r="222" spans="1:13" ht="18" customHeight="1" x14ac:dyDescent="0.25">
      <c r="A222" s="204">
        <v>137</v>
      </c>
      <c r="B222" s="240"/>
      <c r="C222" s="100" t="str">
        <f t="shared" ca="1" si="42"/>
        <v/>
      </c>
      <c r="D222" s="253" t="str">
        <f t="shared" ca="1" si="43"/>
        <v/>
      </c>
      <c r="E222" s="221"/>
      <c r="F222" s="222"/>
      <c r="G222" s="100" t="str">
        <f t="shared" si="46"/>
        <v/>
      </c>
      <c r="H222" s="55" t="str">
        <f t="shared" si="44"/>
        <v/>
      </c>
      <c r="I222" s="136" t="str">
        <f t="shared" si="47"/>
        <v/>
      </c>
      <c r="J222" s="99" t="str">
        <f>IF(B222&lt;&gt;"",VLOOKUP(B222,G011B!$B:$R,16,0),"")</f>
        <v/>
      </c>
      <c r="K222" s="99" t="str">
        <f t="shared" si="45"/>
        <v/>
      </c>
      <c r="L222" s="99" t="str">
        <f>IF(B222&lt;&gt;"",VLOOKUP(B222,G011B!$B:$Z,25,0),"")</f>
        <v/>
      </c>
      <c r="M222" s="179" t="str">
        <f t="shared" si="48"/>
        <v/>
      </c>
    </row>
    <row r="223" spans="1:13" ht="18" customHeight="1" x14ac:dyDescent="0.25">
      <c r="A223" s="204">
        <v>138</v>
      </c>
      <c r="B223" s="240"/>
      <c r="C223" s="100" t="str">
        <f t="shared" ca="1" si="42"/>
        <v/>
      </c>
      <c r="D223" s="253" t="str">
        <f t="shared" ca="1" si="43"/>
        <v/>
      </c>
      <c r="E223" s="221"/>
      <c r="F223" s="222"/>
      <c r="G223" s="100" t="str">
        <f t="shared" si="46"/>
        <v/>
      </c>
      <c r="H223" s="55" t="str">
        <f t="shared" si="44"/>
        <v/>
      </c>
      <c r="I223" s="136" t="str">
        <f t="shared" si="47"/>
        <v/>
      </c>
      <c r="J223" s="99" t="str">
        <f>IF(B223&lt;&gt;"",VLOOKUP(B223,G011B!$B:$R,16,0),"")</f>
        <v/>
      </c>
      <c r="K223" s="99" t="str">
        <f t="shared" si="45"/>
        <v/>
      </c>
      <c r="L223" s="99" t="str">
        <f>IF(B223&lt;&gt;"",VLOOKUP(B223,G011B!$B:$Z,25,0),"")</f>
        <v/>
      </c>
      <c r="M223" s="179" t="str">
        <f t="shared" si="48"/>
        <v/>
      </c>
    </row>
    <row r="224" spans="1:13" ht="18" customHeight="1" x14ac:dyDescent="0.25">
      <c r="A224" s="204">
        <v>139</v>
      </c>
      <c r="B224" s="240"/>
      <c r="C224" s="100" t="str">
        <f t="shared" ca="1" si="42"/>
        <v/>
      </c>
      <c r="D224" s="253" t="str">
        <f t="shared" ca="1" si="43"/>
        <v/>
      </c>
      <c r="E224" s="221"/>
      <c r="F224" s="222"/>
      <c r="G224" s="100" t="str">
        <f t="shared" si="46"/>
        <v/>
      </c>
      <c r="H224" s="55" t="str">
        <f t="shared" si="44"/>
        <v/>
      </c>
      <c r="I224" s="136" t="str">
        <f t="shared" si="47"/>
        <v/>
      </c>
      <c r="J224" s="99" t="str">
        <f>IF(B224&lt;&gt;"",VLOOKUP(B224,G011B!$B:$R,16,0),"")</f>
        <v/>
      </c>
      <c r="K224" s="99" t="str">
        <f t="shared" si="45"/>
        <v/>
      </c>
      <c r="L224" s="99" t="str">
        <f>IF(B224&lt;&gt;"",VLOOKUP(B224,G011B!$B:$Z,25,0),"")</f>
        <v/>
      </c>
      <c r="M224" s="179" t="str">
        <f t="shared" si="48"/>
        <v/>
      </c>
    </row>
    <row r="225" spans="1:15" ht="18" customHeight="1" thickBot="1" x14ac:dyDescent="0.3">
      <c r="A225" s="205">
        <v>140</v>
      </c>
      <c r="B225" s="241"/>
      <c r="C225" s="133" t="str">
        <f t="shared" ca="1" si="42"/>
        <v/>
      </c>
      <c r="D225" s="254" t="str">
        <f t="shared" ca="1" si="43"/>
        <v/>
      </c>
      <c r="E225" s="223"/>
      <c r="F225" s="224"/>
      <c r="G225" s="133" t="str">
        <f t="shared" si="46"/>
        <v/>
      </c>
      <c r="H225" s="135" t="str">
        <f t="shared" si="44"/>
        <v/>
      </c>
      <c r="I225" s="137" t="str">
        <f t="shared" si="47"/>
        <v/>
      </c>
      <c r="J225" s="99" t="str">
        <f>IF(B225&lt;&gt;"",VLOOKUP(B225,G011B!$B:$R,16,0),"")</f>
        <v/>
      </c>
      <c r="K225" s="99" t="str">
        <f t="shared" si="45"/>
        <v/>
      </c>
      <c r="L225" s="99" t="str">
        <f>IF(B225&lt;&gt;"",VLOOKUP(B225,G011B!$B:$Z,25,0),"")</f>
        <v/>
      </c>
      <c r="M225" s="179" t="str">
        <f t="shared" si="48"/>
        <v/>
      </c>
    </row>
    <row r="226" spans="1:15" ht="20.100000000000001" customHeight="1" thickBot="1" x14ac:dyDescent="0.35">
      <c r="A226" s="349" t="s">
        <v>66</v>
      </c>
      <c r="B226" s="350"/>
      <c r="C226" s="350"/>
      <c r="D226" s="350"/>
      <c r="E226" s="350"/>
      <c r="F226" s="350"/>
      <c r="G226" s="139">
        <f>SUM(G206:G225)</f>
        <v>0</v>
      </c>
      <c r="H226" s="140"/>
      <c r="I226" s="141">
        <f>IF(C204=C171,SUM(I206:I225)+I193,SUM(I206:I225))</f>
        <v>0</v>
      </c>
      <c r="J226"/>
      <c r="K226"/>
      <c r="L226"/>
      <c r="M226" s="180"/>
    </row>
    <row r="227" spans="1:15" ht="20.100000000000001" customHeight="1" thickBot="1" x14ac:dyDescent="0.35">
      <c r="A227" s="351" t="s">
        <v>124</v>
      </c>
      <c r="B227" s="352"/>
      <c r="C227" s="352"/>
      <c r="D227" s="352"/>
      <c r="E227" s="142">
        <f>SUM(G:G)/2</f>
        <v>0</v>
      </c>
      <c r="F227" s="353"/>
      <c r="G227" s="353"/>
      <c r="H227" s="354"/>
      <c r="I227" s="143">
        <f>SUM(I206:I225)+I194</f>
        <v>0</v>
      </c>
      <c r="J227"/>
      <c r="K227"/>
      <c r="L227"/>
      <c r="M227" s="180"/>
    </row>
    <row r="228" spans="1:15" ht="18.75" x14ac:dyDescent="0.3">
      <c r="A228" t="s">
        <v>123</v>
      </c>
      <c r="E228"/>
      <c r="J228"/>
      <c r="K228"/>
      <c r="L228"/>
      <c r="M228" s="180"/>
    </row>
    <row r="229" spans="1:15" ht="18.75" x14ac:dyDescent="0.3">
      <c r="E229"/>
      <c r="J229"/>
      <c r="K229"/>
      <c r="L229"/>
      <c r="M229" s="180"/>
    </row>
    <row r="230" spans="1:15" ht="18.75" x14ac:dyDescent="0.3">
      <c r="A230" s="45" t="s">
        <v>68</v>
      </c>
      <c r="B230" t="s">
        <v>69</v>
      </c>
      <c r="C230" s="45" t="s">
        <v>70</v>
      </c>
      <c r="D230" s="45"/>
      <c r="E230" s="288" t="s">
        <v>71</v>
      </c>
      <c r="F230" s="288"/>
      <c r="G230" s="288"/>
      <c r="J230"/>
      <c r="K230" s="99"/>
      <c r="L230" s="99"/>
      <c r="M230" s="181"/>
      <c r="N230" s="99"/>
      <c r="O230" s="99"/>
    </row>
    <row r="231" spans="1:15" ht="18.75" x14ac:dyDescent="0.3">
      <c r="C231" s="288" t="s">
        <v>72</v>
      </c>
      <c r="D231" s="288"/>
      <c r="E231" s="289"/>
      <c r="F231" s="289"/>
      <c r="G231" s="289"/>
      <c r="J231"/>
      <c r="K231" s="99"/>
      <c r="L231" s="99"/>
      <c r="M231" s="181"/>
      <c r="N231" s="99"/>
      <c r="O231" s="99"/>
    </row>
    <row r="232" spans="1:15" ht="15.75" x14ac:dyDescent="0.25">
      <c r="A232" s="314" t="s">
        <v>113</v>
      </c>
      <c r="B232" s="314"/>
      <c r="C232" s="314"/>
      <c r="D232" s="314"/>
      <c r="E232" s="314"/>
      <c r="F232" s="314"/>
      <c r="G232" s="314"/>
      <c r="H232" s="314"/>
      <c r="I232" s="314"/>
      <c r="J232" s="99"/>
      <c r="K232" s="99"/>
      <c r="L232" s="99"/>
    </row>
    <row r="233" spans="1:15" x14ac:dyDescent="0.25">
      <c r="A233" s="297" t="str">
        <f>IF(Dönem&lt;&gt;"",CONCATENATE(Dönem,". döneme aittir."),"")</f>
        <v/>
      </c>
      <c r="B233" s="297"/>
      <c r="C233" s="297"/>
      <c r="D233" s="297"/>
      <c r="E233" s="297"/>
      <c r="F233" s="297"/>
      <c r="G233" s="297"/>
      <c r="H233" s="297"/>
      <c r="I233" s="297"/>
      <c r="J233" s="99"/>
      <c r="K233" s="99"/>
      <c r="L233" s="99"/>
    </row>
    <row r="234" spans="1:15" ht="18.75" thickBot="1" x14ac:dyDescent="0.3">
      <c r="A234" s="346" t="s">
        <v>114</v>
      </c>
      <c r="B234" s="346"/>
      <c r="C234" s="346"/>
      <c r="D234" s="346"/>
      <c r="E234" s="346"/>
      <c r="F234" s="346"/>
      <c r="G234" s="346"/>
      <c r="H234" s="346"/>
      <c r="I234" s="346"/>
      <c r="J234" s="99"/>
      <c r="K234" s="99"/>
      <c r="L234" s="99"/>
    </row>
    <row r="235" spans="1:15" ht="15.75" thickBot="1" x14ac:dyDescent="0.3">
      <c r="A235" s="313" t="s">
        <v>1</v>
      </c>
      <c r="B235" s="300"/>
      <c r="C235" s="337" t="str">
        <f>IF(ProjeNo&gt;0,ProjeNo,"")</f>
        <v/>
      </c>
      <c r="D235" s="338"/>
      <c r="E235" s="338"/>
      <c r="F235" s="338"/>
      <c r="G235" s="338"/>
      <c r="H235" s="338"/>
      <c r="I235" s="339"/>
      <c r="J235" s="177"/>
      <c r="K235" s="177"/>
      <c r="L235" s="177"/>
    </row>
    <row r="236" spans="1:15" ht="30" customHeight="1" thickBot="1" x14ac:dyDescent="0.3">
      <c r="A236" s="347" t="s">
        <v>2</v>
      </c>
      <c r="B236" s="348"/>
      <c r="C236" s="340" t="str">
        <f>IF(ProjeAdı&lt;&gt;"",ProjeAdı,"")</f>
        <v/>
      </c>
      <c r="D236" s="341"/>
      <c r="E236" s="341"/>
      <c r="F236" s="341"/>
      <c r="G236" s="341"/>
      <c r="H236" s="341"/>
      <c r="I236" s="342"/>
      <c r="J236" s="177"/>
      <c r="K236" s="177"/>
      <c r="L236" s="177"/>
    </row>
    <row r="237" spans="1:15" ht="15.75" thickBot="1" x14ac:dyDescent="0.3">
      <c r="A237" s="313" t="s">
        <v>115</v>
      </c>
      <c r="B237" s="300"/>
      <c r="C237" s="255"/>
      <c r="D237" s="343"/>
      <c r="E237" s="344"/>
      <c r="F237" s="344"/>
      <c r="G237" s="344"/>
      <c r="H237" s="344"/>
      <c r="I237" s="345"/>
      <c r="J237" s="99"/>
      <c r="K237" s="99"/>
      <c r="L237" s="99"/>
    </row>
    <row r="238" spans="1:15" ht="30.75" thickBot="1" x14ac:dyDescent="0.3">
      <c r="A238" s="101" t="s">
        <v>10</v>
      </c>
      <c r="B238" s="101" t="s">
        <v>11</v>
      </c>
      <c r="C238" s="101" t="s">
        <v>96</v>
      </c>
      <c r="D238" s="101" t="s">
        <v>13</v>
      </c>
      <c r="E238" s="134" t="s">
        <v>116</v>
      </c>
      <c r="F238" s="74" t="s">
        <v>117</v>
      </c>
      <c r="G238" s="102" t="s">
        <v>118</v>
      </c>
      <c r="H238" s="101" t="s">
        <v>119</v>
      </c>
      <c r="I238" s="129" t="s">
        <v>120</v>
      </c>
      <c r="J238" s="125" t="s">
        <v>121</v>
      </c>
      <c r="K238" s="125" t="s">
        <v>122</v>
      </c>
      <c r="L238" s="125" t="s">
        <v>117</v>
      </c>
    </row>
    <row r="239" spans="1:15" ht="18" customHeight="1" x14ac:dyDescent="0.25">
      <c r="A239" s="203">
        <v>141</v>
      </c>
      <c r="B239" s="239"/>
      <c r="C239" s="95" t="str">
        <f t="shared" ref="C239:C258" ca="1" si="49">IF(B239&lt;&gt;"",VLOOKUP(B239,INDIRECT(PersonelTablosu),2,0),"")</f>
        <v/>
      </c>
      <c r="D239" s="252" t="str">
        <f t="shared" ref="D239:D258" ca="1" si="50">IF(B239&lt;&gt;"",VLOOKUP(B239,INDIRECT(PersonelTablosu),3,0),"")</f>
        <v/>
      </c>
      <c r="E239" s="219"/>
      <c r="F239" s="220"/>
      <c r="G239" s="95" t="str">
        <f>IF(AND(B239&lt;&gt;"",L239&gt;=F239),E239*F239,"")</f>
        <v/>
      </c>
      <c r="H239" s="127" t="str">
        <f t="shared" ref="H239:H258" si="51">IF(B239&lt;&gt;"",VLOOKUP(B239,G011CTablo,14,0),"")</f>
        <v/>
      </c>
      <c r="I239" s="130" t="str">
        <f>IF(AND(B239&lt;&gt;"",J239&gt;=K239,L239&gt;0),G239*H239,"")</f>
        <v/>
      </c>
      <c r="J239" s="99" t="str">
        <f>IF(B239&lt;&gt;"",VLOOKUP(B239,G011B!$B:$R,16,0),"")</f>
        <v/>
      </c>
      <c r="K239" s="99" t="str">
        <f t="shared" ref="K239:K258" si="52">IF(B239&lt;&gt;"",SUMIF($B:$B,B239,$G:$G),"")</f>
        <v/>
      </c>
      <c r="L239" s="99" t="str">
        <f>IF(B239&lt;&gt;"",VLOOKUP(B239,G011B!$B:$Z,25,0),"")</f>
        <v/>
      </c>
      <c r="M239" s="179" t="str">
        <f>IF(J239&gt;=K239,"","Personelin bütün iş paketlerindeki Toplam Adam Ay değeri "&amp;K239&amp;". Bu değer, G011B formunda beyan edilen Çalışılan Toplam Ay değerini geçemez. Maliyeti hesaplamak için Adam/Ay Oranı veya Çalışılan Ay değerini düzeltiniz. ")</f>
        <v/>
      </c>
    </row>
    <row r="240" spans="1:15" ht="18" customHeight="1" x14ac:dyDescent="0.25">
      <c r="A240" s="204">
        <v>142</v>
      </c>
      <c r="B240" s="240"/>
      <c r="C240" s="100" t="str">
        <f t="shared" ca="1" si="49"/>
        <v/>
      </c>
      <c r="D240" s="253" t="str">
        <f t="shared" ca="1" si="50"/>
        <v/>
      </c>
      <c r="E240" s="221"/>
      <c r="F240" s="222"/>
      <c r="G240" s="100" t="str">
        <f t="shared" ref="G240:G258" si="53">IF(AND(B240&lt;&gt;"",L240&gt;=F240),E240*F240,"")</f>
        <v/>
      </c>
      <c r="H240" s="55" t="str">
        <f t="shared" si="51"/>
        <v/>
      </c>
      <c r="I240" s="136" t="str">
        <f t="shared" ref="I240:I258" si="54">IF(AND(B240&lt;&gt;"",J240&gt;=K240,L240&gt;0),G240*H240,"")</f>
        <v/>
      </c>
      <c r="J240" s="99" t="str">
        <f>IF(B240&lt;&gt;"",VLOOKUP(B240,G011B!$B:$R,16,0),"")</f>
        <v/>
      </c>
      <c r="K240" s="99" t="str">
        <f t="shared" si="52"/>
        <v/>
      </c>
      <c r="L240" s="99" t="str">
        <f>IF(B240&lt;&gt;"",VLOOKUP(B240,G011B!$B:$Z,25,0),"")</f>
        <v/>
      </c>
      <c r="M240" s="179" t="str">
        <f t="shared" ref="M240:M258" si="55">IF(J240&gt;=K240,"","Personelin bütün iş paketlerindeki Toplam Adam Ay değeri "&amp;K240&amp;". Bu değer, G011B formunda beyan edilen Çalışılan Toplam Ay değerini geçemez. Maliyeti hesaplamak için Adam/Ay Oranı veya Çalışılan Ay değerini düzeltiniz. ")</f>
        <v/>
      </c>
    </row>
    <row r="241" spans="1:13" ht="18" customHeight="1" x14ac:dyDescent="0.25">
      <c r="A241" s="204">
        <v>143</v>
      </c>
      <c r="B241" s="240"/>
      <c r="C241" s="100" t="str">
        <f t="shared" ca="1" si="49"/>
        <v/>
      </c>
      <c r="D241" s="253" t="str">
        <f t="shared" ca="1" si="50"/>
        <v/>
      </c>
      <c r="E241" s="221"/>
      <c r="F241" s="222"/>
      <c r="G241" s="100" t="str">
        <f t="shared" si="53"/>
        <v/>
      </c>
      <c r="H241" s="55" t="str">
        <f t="shared" si="51"/>
        <v/>
      </c>
      <c r="I241" s="136" t="str">
        <f t="shared" si="54"/>
        <v/>
      </c>
      <c r="J241" s="99" t="str">
        <f>IF(B241&lt;&gt;"",VLOOKUP(B241,G011B!$B:$R,16,0),"")</f>
        <v/>
      </c>
      <c r="K241" s="99" t="str">
        <f t="shared" si="52"/>
        <v/>
      </c>
      <c r="L241" s="99" t="str">
        <f>IF(B241&lt;&gt;"",VLOOKUP(B241,G011B!$B:$Z,25,0),"")</f>
        <v/>
      </c>
      <c r="M241" s="179" t="str">
        <f t="shared" si="55"/>
        <v/>
      </c>
    </row>
    <row r="242" spans="1:13" ht="18" customHeight="1" x14ac:dyDescent="0.25">
      <c r="A242" s="204">
        <v>144</v>
      </c>
      <c r="B242" s="240"/>
      <c r="C242" s="100" t="str">
        <f t="shared" ca="1" si="49"/>
        <v/>
      </c>
      <c r="D242" s="253" t="str">
        <f t="shared" ca="1" si="50"/>
        <v/>
      </c>
      <c r="E242" s="221"/>
      <c r="F242" s="222"/>
      <c r="G242" s="100" t="str">
        <f t="shared" si="53"/>
        <v/>
      </c>
      <c r="H242" s="55" t="str">
        <f t="shared" si="51"/>
        <v/>
      </c>
      <c r="I242" s="136" t="str">
        <f t="shared" si="54"/>
        <v/>
      </c>
      <c r="J242" s="99" t="str">
        <f>IF(B242&lt;&gt;"",VLOOKUP(B242,G011B!$B:$R,16,0),"")</f>
        <v/>
      </c>
      <c r="K242" s="99" t="str">
        <f t="shared" si="52"/>
        <v/>
      </c>
      <c r="L242" s="99" t="str">
        <f>IF(B242&lt;&gt;"",VLOOKUP(B242,G011B!$B:$Z,25,0),"")</f>
        <v/>
      </c>
      <c r="M242" s="179" t="str">
        <f t="shared" si="55"/>
        <v/>
      </c>
    </row>
    <row r="243" spans="1:13" ht="18" customHeight="1" x14ac:dyDescent="0.25">
      <c r="A243" s="204">
        <v>145</v>
      </c>
      <c r="B243" s="240"/>
      <c r="C243" s="100" t="str">
        <f t="shared" ca="1" si="49"/>
        <v/>
      </c>
      <c r="D243" s="253" t="str">
        <f t="shared" ca="1" si="50"/>
        <v/>
      </c>
      <c r="E243" s="221"/>
      <c r="F243" s="222"/>
      <c r="G243" s="100" t="str">
        <f t="shared" si="53"/>
        <v/>
      </c>
      <c r="H243" s="55" t="str">
        <f t="shared" si="51"/>
        <v/>
      </c>
      <c r="I243" s="136" t="str">
        <f t="shared" si="54"/>
        <v/>
      </c>
      <c r="J243" s="99" t="str">
        <f>IF(B243&lt;&gt;"",VLOOKUP(B243,G011B!$B:$R,16,0),"")</f>
        <v/>
      </c>
      <c r="K243" s="99" t="str">
        <f t="shared" si="52"/>
        <v/>
      </c>
      <c r="L243" s="99" t="str">
        <f>IF(B243&lt;&gt;"",VLOOKUP(B243,G011B!$B:$Z,25,0),"")</f>
        <v/>
      </c>
      <c r="M243" s="179" t="str">
        <f t="shared" si="55"/>
        <v/>
      </c>
    </row>
    <row r="244" spans="1:13" ht="18" customHeight="1" x14ac:dyDescent="0.25">
      <c r="A244" s="204">
        <v>146</v>
      </c>
      <c r="B244" s="240"/>
      <c r="C244" s="100" t="str">
        <f t="shared" ca="1" si="49"/>
        <v/>
      </c>
      <c r="D244" s="253" t="str">
        <f t="shared" ca="1" si="50"/>
        <v/>
      </c>
      <c r="E244" s="221"/>
      <c r="F244" s="222"/>
      <c r="G244" s="100" t="str">
        <f t="shared" si="53"/>
        <v/>
      </c>
      <c r="H244" s="55" t="str">
        <f t="shared" si="51"/>
        <v/>
      </c>
      <c r="I244" s="136" t="str">
        <f t="shared" si="54"/>
        <v/>
      </c>
      <c r="J244" s="99" t="str">
        <f>IF(B244&lt;&gt;"",VLOOKUP(B244,G011B!$B:$R,16,0),"")</f>
        <v/>
      </c>
      <c r="K244" s="99" t="str">
        <f t="shared" si="52"/>
        <v/>
      </c>
      <c r="L244" s="99" t="str">
        <f>IF(B244&lt;&gt;"",VLOOKUP(B244,G011B!$B:$Z,25,0),"")</f>
        <v/>
      </c>
      <c r="M244" s="179" t="str">
        <f t="shared" si="55"/>
        <v/>
      </c>
    </row>
    <row r="245" spans="1:13" ht="18" customHeight="1" x14ac:dyDescent="0.25">
      <c r="A245" s="204">
        <v>147</v>
      </c>
      <c r="B245" s="240"/>
      <c r="C245" s="100" t="str">
        <f t="shared" ca="1" si="49"/>
        <v/>
      </c>
      <c r="D245" s="253" t="str">
        <f t="shared" ca="1" si="50"/>
        <v/>
      </c>
      <c r="E245" s="221"/>
      <c r="F245" s="222"/>
      <c r="G245" s="100" t="str">
        <f t="shared" si="53"/>
        <v/>
      </c>
      <c r="H245" s="55" t="str">
        <f t="shared" si="51"/>
        <v/>
      </c>
      <c r="I245" s="136" t="str">
        <f t="shared" si="54"/>
        <v/>
      </c>
      <c r="J245" s="99" t="str">
        <f>IF(B245&lt;&gt;"",VLOOKUP(B245,G011B!$B:$R,16,0),"")</f>
        <v/>
      </c>
      <c r="K245" s="99" t="str">
        <f t="shared" si="52"/>
        <v/>
      </c>
      <c r="L245" s="99" t="str">
        <f>IF(B245&lt;&gt;"",VLOOKUP(B245,G011B!$B:$Z,25,0),"")</f>
        <v/>
      </c>
      <c r="M245" s="179" t="str">
        <f t="shared" si="55"/>
        <v/>
      </c>
    </row>
    <row r="246" spans="1:13" ht="18" customHeight="1" x14ac:dyDescent="0.25">
      <c r="A246" s="204">
        <v>148</v>
      </c>
      <c r="B246" s="240"/>
      <c r="C246" s="100" t="str">
        <f t="shared" ca="1" si="49"/>
        <v/>
      </c>
      <c r="D246" s="253" t="str">
        <f t="shared" ca="1" si="50"/>
        <v/>
      </c>
      <c r="E246" s="221"/>
      <c r="F246" s="222"/>
      <c r="G246" s="100" t="str">
        <f t="shared" si="53"/>
        <v/>
      </c>
      <c r="H246" s="55" t="str">
        <f t="shared" si="51"/>
        <v/>
      </c>
      <c r="I246" s="136" t="str">
        <f t="shared" si="54"/>
        <v/>
      </c>
      <c r="J246" s="99" t="str">
        <f>IF(B246&lt;&gt;"",VLOOKUP(B246,G011B!$B:$R,16,0),"")</f>
        <v/>
      </c>
      <c r="K246" s="99" t="str">
        <f t="shared" si="52"/>
        <v/>
      </c>
      <c r="L246" s="99" t="str">
        <f>IF(B246&lt;&gt;"",VLOOKUP(B246,G011B!$B:$Z,25,0),"")</f>
        <v/>
      </c>
      <c r="M246" s="179" t="str">
        <f t="shared" si="55"/>
        <v/>
      </c>
    </row>
    <row r="247" spans="1:13" ht="18" customHeight="1" x14ac:dyDescent="0.25">
      <c r="A247" s="204">
        <v>149</v>
      </c>
      <c r="B247" s="240"/>
      <c r="C247" s="100" t="str">
        <f t="shared" ca="1" si="49"/>
        <v/>
      </c>
      <c r="D247" s="253" t="str">
        <f t="shared" ca="1" si="50"/>
        <v/>
      </c>
      <c r="E247" s="221"/>
      <c r="F247" s="222"/>
      <c r="G247" s="100" t="str">
        <f t="shared" si="53"/>
        <v/>
      </c>
      <c r="H247" s="55" t="str">
        <f t="shared" si="51"/>
        <v/>
      </c>
      <c r="I247" s="136" t="str">
        <f t="shared" si="54"/>
        <v/>
      </c>
      <c r="J247" s="99" t="str">
        <f>IF(B247&lt;&gt;"",VLOOKUP(B247,G011B!$B:$R,16,0),"")</f>
        <v/>
      </c>
      <c r="K247" s="99" t="str">
        <f t="shared" si="52"/>
        <v/>
      </c>
      <c r="L247" s="99" t="str">
        <f>IF(B247&lt;&gt;"",VLOOKUP(B247,G011B!$B:$Z,25,0),"")</f>
        <v/>
      </c>
      <c r="M247" s="179" t="str">
        <f t="shared" si="55"/>
        <v/>
      </c>
    </row>
    <row r="248" spans="1:13" ht="18" customHeight="1" x14ac:dyDescent="0.25">
      <c r="A248" s="204">
        <v>150</v>
      </c>
      <c r="B248" s="240"/>
      <c r="C248" s="100" t="str">
        <f t="shared" ca="1" si="49"/>
        <v/>
      </c>
      <c r="D248" s="253" t="str">
        <f t="shared" ca="1" si="50"/>
        <v/>
      </c>
      <c r="E248" s="221"/>
      <c r="F248" s="222"/>
      <c r="G248" s="100" t="str">
        <f t="shared" si="53"/>
        <v/>
      </c>
      <c r="H248" s="55" t="str">
        <f t="shared" si="51"/>
        <v/>
      </c>
      <c r="I248" s="136" t="str">
        <f t="shared" si="54"/>
        <v/>
      </c>
      <c r="J248" s="99" t="str">
        <f>IF(B248&lt;&gt;"",VLOOKUP(B248,G011B!$B:$R,16,0),"")</f>
        <v/>
      </c>
      <c r="K248" s="99" t="str">
        <f t="shared" si="52"/>
        <v/>
      </c>
      <c r="L248" s="99" t="str">
        <f>IF(B248&lt;&gt;"",VLOOKUP(B248,G011B!$B:$Z,25,0),"")</f>
        <v/>
      </c>
      <c r="M248" s="179" t="str">
        <f t="shared" si="55"/>
        <v/>
      </c>
    </row>
    <row r="249" spans="1:13" ht="18" customHeight="1" x14ac:dyDescent="0.25">
      <c r="A249" s="204">
        <v>151</v>
      </c>
      <c r="B249" s="240"/>
      <c r="C249" s="100" t="str">
        <f t="shared" ca="1" si="49"/>
        <v/>
      </c>
      <c r="D249" s="253" t="str">
        <f t="shared" ca="1" si="50"/>
        <v/>
      </c>
      <c r="E249" s="221"/>
      <c r="F249" s="222"/>
      <c r="G249" s="100" t="str">
        <f t="shared" si="53"/>
        <v/>
      </c>
      <c r="H249" s="55" t="str">
        <f t="shared" si="51"/>
        <v/>
      </c>
      <c r="I249" s="136" t="str">
        <f t="shared" si="54"/>
        <v/>
      </c>
      <c r="J249" s="99" t="str">
        <f>IF(B249&lt;&gt;"",VLOOKUP(B249,G011B!$B:$R,16,0),"")</f>
        <v/>
      </c>
      <c r="K249" s="99" t="str">
        <f t="shared" si="52"/>
        <v/>
      </c>
      <c r="L249" s="99" t="str">
        <f>IF(B249&lt;&gt;"",VLOOKUP(B249,G011B!$B:$Z,25,0),"")</f>
        <v/>
      </c>
      <c r="M249" s="179" t="str">
        <f t="shared" si="55"/>
        <v/>
      </c>
    </row>
    <row r="250" spans="1:13" ht="18" customHeight="1" x14ac:dyDescent="0.25">
      <c r="A250" s="204">
        <v>152</v>
      </c>
      <c r="B250" s="240"/>
      <c r="C250" s="100" t="str">
        <f t="shared" ca="1" si="49"/>
        <v/>
      </c>
      <c r="D250" s="253" t="str">
        <f t="shared" ca="1" si="50"/>
        <v/>
      </c>
      <c r="E250" s="221"/>
      <c r="F250" s="222"/>
      <c r="G250" s="100" t="str">
        <f t="shared" si="53"/>
        <v/>
      </c>
      <c r="H250" s="55" t="str">
        <f t="shared" si="51"/>
        <v/>
      </c>
      <c r="I250" s="136" t="str">
        <f t="shared" si="54"/>
        <v/>
      </c>
      <c r="J250" s="99" t="str">
        <f>IF(B250&lt;&gt;"",VLOOKUP(B250,G011B!$B:$R,16,0),"")</f>
        <v/>
      </c>
      <c r="K250" s="99" t="str">
        <f t="shared" si="52"/>
        <v/>
      </c>
      <c r="L250" s="99" t="str">
        <f>IF(B250&lt;&gt;"",VLOOKUP(B250,G011B!$B:$Z,25,0),"")</f>
        <v/>
      </c>
      <c r="M250" s="179" t="str">
        <f t="shared" si="55"/>
        <v/>
      </c>
    </row>
    <row r="251" spans="1:13" ht="18" customHeight="1" x14ac:dyDescent="0.25">
      <c r="A251" s="204">
        <v>153</v>
      </c>
      <c r="B251" s="240"/>
      <c r="C251" s="100" t="str">
        <f t="shared" ca="1" si="49"/>
        <v/>
      </c>
      <c r="D251" s="253" t="str">
        <f t="shared" ca="1" si="50"/>
        <v/>
      </c>
      <c r="E251" s="221"/>
      <c r="F251" s="222"/>
      <c r="G251" s="100" t="str">
        <f t="shared" si="53"/>
        <v/>
      </c>
      <c r="H251" s="55" t="str">
        <f t="shared" si="51"/>
        <v/>
      </c>
      <c r="I251" s="136" t="str">
        <f t="shared" si="54"/>
        <v/>
      </c>
      <c r="J251" s="99" t="str">
        <f>IF(B251&lt;&gt;"",VLOOKUP(B251,G011B!$B:$R,16,0),"")</f>
        <v/>
      </c>
      <c r="K251" s="99" t="str">
        <f t="shared" si="52"/>
        <v/>
      </c>
      <c r="L251" s="99" t="str">
        <f>IF(B251&lt;&gt;"",VLOOKUP(B251,G011B!$B:$Z,25,0),"")</f>
        <v/>
      </c>
      <c r="M251" s="179" t="str">
        <f t="shared" si="55"/>
        <v/>
      </c>
    </row>
    <row r="252" spans="1:13" ht="18" customHeight="1" x14ac:dyDescent="0.25">
      <c r="A252" s="204">
        <v>154</v>
      </c>
      <c r="B252" s="240"/>
      <c r="C252" s="100" t="str">
        <f t="shared" ca="1" si="49"/>
        <v/>
      </c>
      <c r="D252" s="253" t="str">
        <f t="shared" ca="1" si="50"/>
        <v/>
      </c>
      <c r="E252" s="221"/>
      <c r="F252" s="222"/>
      <c r="G252" s="100" t="str">
        <f t="shared" si="53"/>
        <v/>
      </c>
      <c r="H252" s="55" t="str">
        <f t="shared" si="51"/>
        <v/>
      </c>
      <c r="I252" s="136" t="str">
        <f t="shared" si="54"/>
        <v/>
      </c>
      <c r="J252" s="99" t="str">
        <f>IF(B252&lt;&gt;"",VLOOKUP(B252,G011B!$B:$R,16,0),"")</f>
        <v/>
      </c>
      <c r="K252" s="99" t="str">
        <f t="shared" si="52"/>
        <v/>
      </c>
      <c r="L252" s="99" t="str">
        <f>IF(B252&lt;&gt;"",VLOOKUP(B252,G011B!$B:$Z,25,0),"")</f>
        <v/>
      </c>
      <c r="M252" s="179" t="str">
        <f t="shared" si="55"/>
        <v/>
      </c>
    </row>
    <row r="253" spans="1:13" ht="18" customHeight="1" x14ac:dyDescent="0.25">
      <c r="A253" s="204">
        <v>155</v>
      </c>
      <c r="B253" s="240"/>
      <c r="C253" s="100" t="str">
        <f t="shared" ca="1" si="49"/>
        <v/>
      </c>
      <c r="D253" s="253" t="str">
        <f t="shared" ca="1" si="50"/>
        <v/>
      </c>
      <c r="E253" s="221"/>
      <c r="F253" s="222"/>
      <c r="G253" s="100" t="str">
        <f t="shared" si="53"/>
        <v/>
      </c>
      <c r="H253" s="55" t="str">
        <f t="shared" si="51"/>
        <v/>
      </c>
      <c r="I253" s="136" t="str">
        <f t="shared" si="54"/>
        <v/>
      </c>
      <c r="J253" s="99" t="str">
        <f>IF(B253&lt;&gt;"",VLOOKUP(B253,G011B!$B:$R,16,0),"")</f>
        <v/>
      </c>
      <c r="K253" s="99" t="str">
        <f t="shared" si="52"/>
        <v/>
      </c>
      <c r="L253" s="99" t="str">
        <f>IF(B253&lt;&gt;"",VLOOKUP(B253,G011B!$B:$Z,25,0),"")</f>
        <v/>
      </c>
      <c r="M253" s="179" t="str">
        <f t="shared" si="55"/>
        <v/>
      </c>
    </row>
    <row r="254" spans="1:13" ht="18" customHeight="1" x14ac:dyDescent="0.25">
      <c r="A254" s="204">
        <v>156</v>
      </c>
      <c r="B254" s="240"/>
      <c r="C254" s="100" t="str">
        <f t="shared" ca="1" si="49"/>
        <v/>
      </c>
      <c r="D254" s="253" t="str">
        <f t="shared" ca="1" si="50"/>
        <v/>
      </c>
      <c r="E254" s="221"/>
      <c r="F254" s="222"/>
      <c r="G254" s="100" t="str">
        <f t="shared" si="53"/>
        <v/>
      </c>
      <c r="H254" s="55" t="str">
        <f t="shared" si="51"/>
        <v/>
      </c>
      <c r="I254" s="136" t="str">
        <f t="shared" si="54"/>
        <v/>
      </c>
      <c r="J254" s="99" t="str">
        <f>IF(B254&lt;&gt;"",VLOOKUP(B254,G011B!$B:$R,16,0),"")</f>
        <v/>
      </c>
      <c r="K254" s="99" t="str">
        <f t="shared" si="52"/>
        <v/>
      </c>
      <c r="L254" s="99" t="str">
        <f>IF(B254&lt;&gt;"",VLOOKUP(B254,G011B!$B:$Z,25,0),"")</f>
        <v/>
      </c>
      <c r="M254" s="179" t="str">
        <f t="shared" si="55"/>
        <v/>
      </c>
    </row>
    <row r="255" spans="1:13" ht="18" customHeight="1" x14ac:dyDescent="0.25">
      <c r="A255" s="204">
        <v>157</v>
      </c>
      <c r="B255" s="240"/>
      <c r="C255" s="100" t="str">
        <f t="shared" ca="1" si="49"/>
        <v/>
      </c>
      <c r="D255" s="253" t="str">
        <f t="shared" ca="1" si="50"/>
        <v/>
      </c>
      <c r="E255" s="221"/>
      <c r="F255" s="222"/>
      <c r="G255" s="100" t="str">
        <f t="shared" si="53"/>
        <v/>
      </c>
      <c r="H255" s="55" t="str">
        <f t="shared" si="51"/>
        <v/>
      </c>
      <c r="I255" s="136" t="str">
        <f t="shared" si="54"/>
        <v/>
      </c>
      <c r="J255" s="99" t="str">
        <f>IF(B255&lt;&gt;"",VLOOKUP(B255,G011B!$B:$R,16,0),"")</f>
        <v/>
      </c>
      <c r="K255" s="99" t="str">
        <f t="shared" si="52"/>
        <v/>
      </c>
      <c r="L255" s="99" t="str">
        <f>IF(B255&lt;&gt;"",VLOOKUP(B255,G011B!$B:$Z,25,0),"")</f>
        <v/>
      </c>
      <c r="M255" s="179" t="str">
        <f t="shared" si="55"/>
        <v/>
      </c>
    </row>
    <row r="256" spans="1:13" ht="18" customHeight="1" x14ac:dyDescent="0.25">
      <c r="A256" s="204">
        <v>158</v>
      </c>
      <c r="B256" s="240"/>
      <c r="C256" s="100" t="str">
        <f t="shared" ca="1" si="49"/>
        <v/>
      </c>
      <c r="D256" s="253" t="str">
        <f t="shared" ca="1" si="50"/>
        <v/>
      </c>
      <c r="E256" s="221"/>
      <c r="F256" s="222"/>
      <c r="G256" s="100" t="str">
        <f t="shared" si="53"/>
        <v/>
      </c>
      <c r="H256" s="55" t="str">
        <f t="shared" si="51"/>
        <v/>
      </c>
      <c r="I256" s="136" t="str">
        <f t="shared" si="54"/>
        <v/>
      </c>
      <c r="J256" s="99" t="str">
        <f>IF(B256&lt;&gt;"",VLOOKUP(B256,G011B!$B:$R,16,0),"")</f>
        <v/>
      </c>
      <c r="K256" s="99" t="str">
        <f t="shared" si="52"/>
        <v/>
      </c>
      <c r="L256" s="99" t="str">
        <f>IF(B256&lt;&gt;"",VLOOKUP(B256,G011B!$B:$Z,25,0),"")</f>
        <v/>
      </c>
      <c r="M256" s="179" t="str">
        <f t="shared" si="55"/>
        <v/>
      </c>
    </row>
    <row r="257" spans="1:15" ht="18" customHeight="1" x14ac:dyDescent="0.25">
      <c r="A257" s="204">
        <v>159</v>
      </c>
      <c r="B257" s="240"/>
      <c r="C257" s="100" t="str">
        <f t="shared" ca="1" si="49"/>
        <v/>
      </c>
      <c r="D257" s="253" t="str">
        <f t="shared" ca="1" si="50"/>
        <v/>
      </c>
      <c r="E257" s="221"/>
      <c r="F257" s="222"/>
      <c r="G257" s="100" t="str">
        <f t="shared" si="53"/>
        <v/>
      </c>
      <c r="H257" s="55" t="str">
        <f t="shared" si="51"/>
        <v/>
      </c>
      <c r="I257" s="136" t="str">
        <f t="shared" si="54"/>
        <v/>
      </c>
      <c r="J257" s="99" t="str">
        <f>IF(B257&lt;&gt;"",VLOOKUP(B257,G011B!$B:$R,16,0),"")</f>
        <v/>
      </c>
      <c r="K257" s="99" t="str">
        <f t="shared" si="52"/>
        <v/>
      </c>
      <c r="L257" s="99" t="str">
        <f>IF(B257&lt;&gt;"",VLOOKUP(B257,G011B!$B:$Z,25,0),"")</f>
        <v/>
      </c>
      <c r="M257" s="179" t="str">
        <f t="shared" si="55"/>
        <v/>
      </c>
    </row>
    <row r="258" spans="1:15" ht="18" customHeight="1" thickBot="1" x14ac:dyDescent="0.3">
      <c r="A258" s="205">
        <v>160</v>
      </c>
      <c r="B258" s="241"/>
      <c r="C258" s="133" t="str">
        <f t="shared" ca="1" si="49"/>
        <v/>
      </c>
      <c r="D258" s="254" t="str">
        <f t="shared" ca="1" si="50"/>
        <v/>
      </c>
      <c r="E258" s="223"/>
      <c r="F258" s="224"/>
      <c r="G258" s="133" t="str">
        <f t="shared" si="53"/>
        <v/>
      </c>
      <c r="H258" s="135" t="str">
        <f t="shared" si="51"/>
        <v/>
      </c>
      <c r="I258" s="137" t="str">
        <f t="shared" si="54"/>
        <v/>
      </c>
      <c r="J258" s="99" t="str">
        <f>IF(B258&lt;&gt;"",VLOOKUP(B258,G011B!$B:$R,16,0),"")</f>
        <v/>
      </c>
      <c r="K258" s="99" t="str">
        <f t="shared" si="52"/>
        <v/>
      </c>
      <c r="L258" s="99" t="str">
        <f>IF(B258&lt;&gt;"",VLOOKUP(B258,G011B!$B:$Z,25,0),"")</f>
        <v/>
      </c>
      <c r="M258" s="179" t="str">
        <f t="shared" si="55"/>
        <v/>
      </c>
    </row>
    <row r="259" spans="1:15" ht="20.100000000000001" customHeight="1" thickBot="1" x14ac:dyDescent="0.35">
      <c r="A259" s="349" t="s">
        <v>66</v>
      </c>
      <c r="B259" s="350"/>
      <c r="C259" s="350"/>
      <c r="D259" s="350"/>
      <c r="E259" s="350"/>
      <c r="F259" s="350"/>
      <c r="G259" s="139">
        <f>SUM(G239:G258)</f>
        <v>0</v>
      </c>
      <c r="H259" s="140"/>
      <c r="I259" s="141">
        <f>IF(C237=C204,SUM(I239:I258)+I226,SUM(I239:I258))</f>
        <v>0</v>
      </c>
      <c r="J259"/>
      <c r="K259"/>
      <c r="L259"/>
      <c r="M259" s="180"/>
    </row>
    <row r="260" spans="1:15" ht="20.100000000000001" customHeight="1" thickBot="1" x14ac:dyDescent="0.35">
      <c r="A260" s="351" t="s">
        <v>124</v>
      </c>
      <c r="B260" s="352"/>
      <c r="C260" s="352"/>
      <c r="D260" s="352"/>
      <c r="E260" s="142">
        <f>SUM(G:G)/2</f>
        <v>0</v>
      </c>
      <c r="F260" s="353"/>
      <c r="G260" s="353"/>
      <c r="H260" s="354"/>
      <c r="I260" s="143">
        <f>SUM(I239:I258)+I227</f>
        <v>0</v>
      </c>
      <c r="J260"/>
      <c r="K260"/>
      <c r="L260"/>
      <c r="M260" s="180"/>
    </row>
    <row r="261" spans="1:15" ht="18.75" x14ac:dyDescent="0.3">
      <c r="A261" t="s">
        <v>123</v>
      </c>
      <c r="E261"/>
      <c r="J261"/>
      <c r="K261"/>
      <c r="L261"/>
      <c r="M261" s="180"/>
    </row>
    <row r="262" spans="1:15" ht="18.75" x14ac:dyDescent="0.3">
      <c r="E262"/>
      <c r="J262"/>
      <c r="K262"/>
      <c r="L262"/>
      <c r="M262" s="180"/>
    </row>
    <row r="263" spans="1:15" ht="18.75" x14ac:dyDescent="0.3">
      <c r="A263" s="45" t="s">
        <v>68</v>
      </c>
      <c r="B263" t="s">
        <v>69</v>
      </c>
      <c r="C263" s="45" t="s">
        <v>70</v>
      </c>
      <c r="D263" s="45"/>
      <c r="E263" s="288" t="s">
        <v>71</v>
      </c>
      <c r="F263" s="288"/>
      <c r="G263" s="288"/>
      <c r="J263"/>
      <c r="K263" s="99"/>
      <c r="L263" s="99"/>
      <c r="M263" s="181"/>
      <c r="N263" s="99"/>
      <c r="O263" s="99"/>
    </row>
    <row r="264" spans="1:15" ht="18.75" x14ac:dyDescent="0.3">
      <c r="C264" s="288" t="s">
        <v>72</v>
      </c>
      <c r="D264" s="288"/>
      <c r="E264" s="289"/>
      <c r="F264" s="289"/>
      <c r="G264" s="289"/>
      <c r="J264"/>
      <c r="K264" s="99"/>
      <c r="L264" s="99"/>
      <c r="M264" s="181"/>
      <c r="N264" s="99"/>
      <c r="O264" s="99"/>
    </row>
    <row r="265" spans="1:15" ht="15.75" x14ac:dyDescent="0.25">
      <c r="A265" s="314" t="s">
        <v>113</v>
      </c>
      <c r="B265" s="314"/>
      <c r="C265" s="314"/>
      <c r="D265" s="314"/>
      <c r="E265" s="314"/>
      <c r="F265" s="314"/>
      <c r="G265" s="314"/>
      <c r="H265" s="314"/>
      <c r="I265" s="314"/>
      <c r="J265" s="99"/>
      <c r="K265" s="99"/>
      <c r="L265" s="99"/>
    </row>
    <row r="266" spans="1:15" x14ac:dyDescent="0.25">
      <c r="A266" s="297" t="str">
        <f>IF(Dönem&lt;&gt;"",CONCATENATE(Dönem,". döneme aittir."),"")</f>
        <v/>
      </c>
      <c r="B266" s="297"/>
      <c r="C266" s="297"/>
      <c r="D266" s="297"/>
      <c r="E266" s="297"/>
      <c r="F266" s="297"/>
      <c r="G266" s="297"/>
      <c r="H266" s="297"/>
      <c r="I266" s="297"/>
      <c r="J266" s="99"/>
      <c r="K266" s="99"/>
      <c r="L266" s="99"/>
    </row>
    <row r="267" spans="1:15" ht="18.75" thickBot="1" x14ac:dyDescent="0.3">
      <c r="A267" s="346" t="s">
        <v>114</v>
      </c>
      <c r="B267" s="346"/>
      <c r="C267" s="346"/>
      <c r="D267" s="346"/>
      <c r="E267" s="346"/>
      <c r="F267" s="346"/>
      <c r="G267" s="346"/>
      <c r="H267" s="346"/>
      <c r="I267" s="346"/>
      <c r="J267" s="99"/>
      <c r="K267" s="99"/>
      <c r="L267" s="99"/>
    </row>
    <row r="268" spans="1:15" ht="15.75" thickBot="1" x14ac:dyDescent="0.3">
      <c r="A268" s="313" t="s">
        <v>1</v>
      </c>
      <c r="B268" s="300"/>
      <c r="C268" s="337" t="str">
        <f>IF(ProjeNo&gt;0,ProjeNo,"")</f>
        <v/>
      </c>
      <c r="D268" s="338"/>
      <c r="E268" s="338"/>
      <c r="F268" s="338"/>
      <c r="G268" s="338"/>
      <c r="H268" s="338"/>
      <c r="I268" s="339"/>
      <c r="J268" s="177"/>
      <c r="K268" s="177"/>
      <c r="L268" s="177"/>
    </row>
    <row r="269" spans="1:15" ht="30" customHeight="1" thickBot="1" x14ac:dyDescent="0.3">
      <c r="A269" s="347" t="s">
        <v>2</v>
      </c>
      <c r="B269" s="348"/>
      <c r="C269" s="340" t="str">
        <f>IF(ProjeAdı&lt;&gt;"",ProjeAdı,"")</f>
        <v/>
      </c>
      <c r="D269" s="341"/>
      <c r="E269" s="341"/>
      <c r="F269" s="341"/>
      <c r="G269" s="341"/>
      <c r="H269" s="341"/>
      <c r="I269" s="342"/>
      <c r="J269" s="177"/>
      <c r="K269" s="177"/>
      <c r="L269" s="177"/>
    </row>
    <row r="270" spans="1:15" ht="15.75" thickBot="1" x14ac:dyDescent="0.3">
      <c r="A270" s="313" t="s">
        <v>115</v>
      </c>
      <c r="B270" s="300"/>
      <c r="C270" s="255"/>
      <c r="D270" s="343"/>
      <c r="E270" s="344"/>
      <c r="F270" s="344"/>
      <c r="G270" s="344"/>
      <c r="H270" s="344"/>
      <c r="I270" s="345"/>
      <c r="J270" s="99"/>
      <c r="K270" s="99"/>
      <c r="L270" s="99"/>
    </row>
    <row r="271" spans="1:15" ht="30.75" thickBot="1" x14ac:dyDescent="0.3">
      <c r="A271" s="101" t="s">
        <v>10</v>
      </c>
      <c r="B271" s="101" t="s">
        <v>11</v>
      </c>
      <c r="C271" s="101" t="s">
        <v>96</v>
      </c>
      <c r="D271" s="101" t="s">
        <v>13</v>
      </c>
      <c r="E271" s="134" t="s">
        <v>116</v>
      </c>
      <c r="F271" s="74" t="s">
        <v>117</v>
      </c>
      <c r="G271" s="102" t="s">
        <v>118</v>
      </c>
      <c r="H271" s="101" t="s">
        <v>119</v>
      </c>
      <c r="I271" s="129" t="s">
        <v>120</v>
      </c>
      <c r="J271" s="125" t="s">
        <v>121</v>
      </c>
      <c r="K271" s="125" t="s">
        <v>122</v>
      </c>
      <c r="L271" s="125" t="s">
        <v>117</v>
      </c>
    </row>
    <row r="272" spans="1:15" ht="18" customHeight="1" x14ac:dyDescent="0.25">
      <c r="A272" s="203">
        <v>161</v>
      </c>
      <c r="B272" s="239"/>
      <c r="C272" s="95" t="str">
        <f t="shared" ref="C272:C291" ca="1" si="56">IF(B272&lt;&gt;"",VLOOKUP(B272,INDIRECT(PersonelTablosu),2,0),"")</f>
        <v/>
      </c>
      <c r="D272" s="252" t="str">
        <f t="shared" ref="D272:D291" ca="1" si="57">IF(B272&lt;&gt;"",VLOOKUP(B272,INDIRECT(PersonelTablosu),3,0),"")</f>
        <v/>
      </c>
      <c r="E272" s="219"/>
      <c r="F272" s="220"/>
      <c r="G272" s="95" t="str">
        <f>IF(AND(B272&lt;&gt;"",L272&gt;=F272),E272*F272,"")</f>
        <v/>
      </c>
      <c r="H272" s="127" t="str">
        <f t="shared" ref="H272:H291" si="58">IF(B272&lt;&gt;"",VLOOKUP(B272,G011CTablo,14,0),"")</f>
        <v/>
      </c>
      <c r="I272" s="130" t="str">
        <f>IF(AND(B272&lt;&gt;"",J272&gt;=K272,L272&gt;0),G272*H272,"")</f>
        <v/>
      </c>
      <c r="J272" s="99" t="str">
        <f>IF(B272&lt;&gt;"",VLOOKUP(B272,G011B!$B:$R,16,0),"")</f>
        <v/>
      </c>
      <c r="K272" s="99" t="str">
        <f t="shared" ref="K272:K291" si="59">IF(B272&lt;&gt;"",SUMIF($B:$B,B272,$G:$G),"")</f>
        <v/>
      </c>
      <c r="L272" s="99" t="str">
        <f>IF(B272&lt;&gt;"",VLOOKUP(B272,G011B!$B:$Z,25,0),"")</f>
        <v/>
      </c>
      <c r="M272" s="179" t="str">
        <f>IF(J272&gt;=K272,"","Personelin bütün iş paketlerindeki Toplam Adam Ay değeri "&amp;K272&amp;". Bu değer, G011B formunda beyan edilen Çalışılan Toplam Ay değerini geçemez. Maliyeti hesaplamak için Adam/Ay Oranı veya Çalışılan Ay değerini düzeltiniz. ")</f>
        <v/>
      </c>
    </row>
    <row r="273" spans="1:13" ht="18" customHeight="1" x14ac:dyDescent="0.25">
      <c r="A273" s="204">
        <v>162</v>
      </c>
      <c r="B273" s="240"/>
      <c r="C273" s="100" t="str">
        <f t="shared" ca="1" si="56"/>
        <v/>
      </c>
      <c r="D273" s="253" t="str">
        <f t="shared" ca="1" si="57"/>
        <v/>
      </c>
      <c r="E273" s="221"/>
      <c r="F273" s="222"/>
      <c r="G273" s="100" t="str">
        <f t="shared" ref="G273:G291" si="60">IF(AND(B273&lt;&gt;"",L273&gt;=F273),E273*F273,"")</f>
        <v/>
      </c>
      <c r="H273" s="55" t="str">
        <f t="shared" si="58"/>
        <v/>
      </c>
      <c r="I273" s="136" t="str">
        <f t="shared" ref="I273:I291" si="61">IF(AND(B273&lt;&gt;"",J273&gt;=K273,L273&gt;0),G273*H273,"")</f>
        <v/>
      </c>
      <c r="J273" s="99" t="str">
        <f>IF(B273&lt;&gt;"",VLOOKUP(B273,G011B!$B:$R,16,0),"")</f>
        <v/>
      </c>
      <c r="K273" s="99" t="str">
        <f t="shared" si="59"/>
        <v/>
      </c>
      <c r="L273" s="99" t="str">
        <f>IF(B273&lt;&gt;"",VLOOKUP(B273,G011B!$B:$Z,25,0),"")</f>
        <v/>
      </c>
      <c r="M273" s="179" t="str">
        <f t="shared" ref="M273:M291" si="62">IF(J273&gt;=K273,"","Personelin bütün iş paketlerindeki Toplam Adam Ay değeri "&amp;K273&amp;". Bu değer, G011B formunda beyan edilen Çalışılan Toplam Ay değerini geçemez. Maliyeti hesaplamak için Adam/Ay Oranı veya Çalışılan Ay değerini düzeltiniz. ")</f>
        <v/>
      </c>
    </row>
    <row r="274" spans="1:13" ht="18" customHeight="1" x14ac:dyDescent="0.25">
      <c r="A274" s="204">
        <v>163</v>
      </c>
      <c r="B274" s="240"/>
      <c r="C274" s="100" t="str">
        <f t="shared" ca="1" si="56"/>
        <v/>
      </c>
      <c r="D274" s="253" t="str">
        <f t="shared" ca="1" si="57"/>
        <v/>
      </c>
      <c r="E274" s="221"/>
      <c r="F274" s="222"/>
      <c r="G274" s="100" t="str">
        <f t="shared" si="60"/>
        <v/>
      </c>
      <c r="H274" s="55" t="str">
        <f t="shared" si="58"/>
        <v/>
      </c>
      <c r="I274" s="136" t="str">
        <f t="shared" si="61"/>
        <v/>
      </c>
      <c r="J274" s="99" t="str">
        <f>IF(B274&lt;&gt;"",VLOOKUP(B274,G011B!$B:$R,16,0),"")</f>
        <v/>
      </c>
      <c r="K274" s="99" t="str">
        <f t="shared" si="59"/>
        <v/>
      </c>
      <c r="L274" s="99" t="str">
        <f>IF(B274&lt;&gt;"",VLOOKUP(B274,G011B!$B:$Z,25,0),"")</f>
        <v/>
      </c>
      <c r="M274" s="179" t="str">
        <f t="shared" si="62"/>
        <v/>
      </c>
    </row>
    <row r="275" spans="1:13" ht="18" customHeight="1" x14ac:dyDescent="0.25">
      <c r="A275" s="204">
        <v>164</v>
      </c>
      <c r="B275" s="240"/>
      <c r="C275" s="100" t="str">
        <f t="shared" ca="1" si="56"/>
        <v/>
      </c>
      <c r="D275" s="253" t="str">
        <f t="shared" ca="1" si="57"/>
        <v/>
      </c>
      <c r="E275" s="221"/>
      <c r="F275" s="222"/>
      <c r="G275" s="100" t="str">
        <f t="shared" si="60"/>
        <v/>
      </c>
      <c r="H275" s="55" t="str">
        <f t="shared" si="58"/>
        <v/>
      </c>
      <c r="I275" s="136" t="str">
        <f t="shared" si="61"/>
        <v/>
      </c>
      <c r="J275" s="99" t="str">
        <f>IF(B275&lt;&gt;"",VLOOKUP(B275,G011B!$B:$R,16,0),"")</f>
        <v/>
      </c>
      <c r="K275" s="99" t="str">
        <f t="shared" si="59"/>
        <v/>
      </c>
      <c r="L275" s="99" t="str">
        <f>IF(B275&lt;&gt;"",VLOOKUP(B275,G011B!$B:$Z,25,0),"")</f>
        <v/>
      </c>
      <c r="M275" s="179" t="str">
        <f t="shared" si="62"/>
        <v/>
      </c>
    </row>
    <row r="276" spans="1:13" ht="18" customHeight="1" x14ac:dyDescent="0.25">
      <c r="A276" s="204">
        <v>165</v>
      </c>
      <c r="B276" s="240"/>
      <c r="C276" s="100" t="str">
        <f t="shared" ca="1" si="56"/>
        <v/>
      </c>
      <c r="D276" s="253" t="str">
        <f t="shared" ca="1" si="57"/>
        <v/>
      </c>
      <c r="E276" s="221"/>
      <c r="F276" s="222"/>
      <c r="G276" s="100" t="str">
        <f t="shared" si="60"/>
        <v/>
      </c>
      <c r="H276" s="55" t="str">
        <f t="shared" si="58"/>
        <v/>
      </c>
      <c r="I276" s="136" t="str">
        <f t="shared" si="61"/>
        <v/>
      </c>
      <c r="J276" s="99" t="str">
        <f>IF(B276&lt;&gt;"",VLOOKUP(B276,G011B!$B:$R,16,0),"")</f>
        <v/>
      </c>
      <c r="K276" s="99" t="str">
        <f t="shared" si="59"/>
        <v/>
      </c>
      <c r="L276" s="99" t="str">
        <f>IF(B276&lt;&gt;"",VLOOKUP(B276,G011B!$B:$Z,25,0),"")</f>
        <v/>
      </c>
      <c r="M276" s="179" t="str">
        <f t="shared" si="62"/>
        <v/>
      </c>
    </row>
    <row r="277" spans="1:13" ht="18" customHeight="1" x14ac:dyDescent="0.25">
      <c r="A277" s="204">
        <v>166</v>
      </c>
      <c r="B277" s="240"/>
      <c r="C277" s="100" t="str">
        <f t="shared" ca="1" si="56"/>
        <v/>
      </c>
      <c r="D277" s="253" t="str">
        <f t="shared" ca="1" si="57"/>
        <v/>
      </c>
      <c r="E277" s="221"/>
      <c r="F277" s="222"/>
      <c r="G277" s="100" t="str">
        <f t="shared" si="60"/>
        <v/>
      </c>
      <c r="H277" s="55" t="str">
        <f t="shared" si="58"/>
        <v/>
      </c>
      <c r="I277" s="136" t="str">
        <f t="shared" si="61"/>
        <v/>
      </c>
      <c r="J277" s="99" t="str">
        <f>IF(B277&lt;&gt;"",VLOOKUP(B277,G011B!$B:$R,16,0),"")</f>
        <v/>
      </c>
      <c r="K277" s="99" t="str">
        <f t="shared" si="59"/>
        <v/>
      </c>
      <c r="L277" s="99" t="str">
        <f>IF(B277&lt;&gt;"",VLOOKUP(B277,G011B!$B:$Z,25,0),"")</f>
        <v/>
      </c>
      <c r="M277" s="179" t="str">
        <f t="shared" si="62"/>
        <v/>
      </c>
    </row>
    <row r="278" spans="1:13" ht="18" customHeight="1" x14ac:dyDescent="0.25">
      <c r="A278" s="204">
        <v>167</v>
      </c>
      <c r="B278" s="240"/>
      <c r="C278" s="100" t="str">
        <f t="shared" ca="1" si="56"/>
        <v/>
      </c>
      <c r="D278" s="253" t="str">
        <f t="shared" ca="1" si="57"/>
        <v/>
      </c>
      <c r="E278" s="221"/>
      <c r="F278" s="222"/>
      <c r="G278" s="100" t="str">
        <f t="shared" si="60"/>
        <v/>
      </c>
      <c r="H278" s="55" t="str">
        <f t="shared" si="58"/>
        <v/>
      </c>
      <c r="I278" s="136" t="str">
        <f t="shared" si="61"/>
        <v/>
      </c>
      <c r="J278" s="99" t="str">
        <f>IF(B278&lt;&gt;"",VLOOKUP(B278,G011B!$B:$R,16,0),"")</f>
        <v/>
      </c>
      <c r="K278" s="99" t="str">
        <f t="shared" si="59"/>
        <v/>
      </c>
      <c r="L278" s="99" t="str">
        <f>IF(B278&lt;&gt;"",VLOOKUP(B278,G011B!$B:$Z,25,0),"")</f>
        <v/>
      </c>
      <c r="M278" s="179" t="str">
        <f t="shared" si="62"/>
        <v/>
      </c>
    </row>
    <row r="279" spans="1:13" ht="18" customHeight="1" x14ac:dyDescent="0.25">
      <c r="A279" s="204">
        <v>168</v>
      </c>
      <c r="B279" s="240"/>
      <c r="C279" s="100" t="str">
        <f t="shared" ca="1" si="56"/>
        <v/>
      </c>
      <c r="D279" s="253" t="str">
        <f t="shared" ca="1" si="57"/>
        <v/>
      </c>
      <c r="E279" s="221"/>
      <c r="F279" s="222"/>
      <c r="G279" s="100" t="str">
        <f t="shared" si="60"/>
        <v/>
      </c>
      <c r="H279" s="55" t="str">
        <f t="shared" si="58"/>
        <v/>
      </c>
      <c r="I279" s="136" t="str">
        <f t="shared" si="61"/>
        <v/>
      </c>
      <c r="J279" s="99" t="str">
        <f>IF(B279&lt;&gt;"",VLOOKUP(B279,G011B!$B:$R,16,0),"")</f>
        <v/>
      </c>
      <c r="K279" s="99" t="str">
        <f t="shared" si="59"/>
        <v/>
      </c>
      <c r="L279" s="99" t="str">
        <f>IF(B279&lt;&gt;"",VLOOKUP(B279,G011B!$B:$Z,25,0),"")</f>
        <v/>
      </c>
      <c r="M279" s="179" t="str">
        <f t="shared" si="62"/>
        <v/>
      </c>
    </row>
    <row r="280" spans="1:13" ht="18" customHeight="1" x14ac:dyDescent="0.25">
      <c r="A280" s="204">
        <v>169</v>
      </c>
      <c r="B280" s="240"/>
      <c r="C280" s="100" t="str">
        <f t="shared" ca="1" si="56"/>
        <v/>
      </c>
      <c r="D280" s="253" t="str">
        <f t="shared" ca="1" si="57"/>
        <v/>
      </c>
      <c r="E280" s="221"/>
      <c r="F280" s="222"/>
      <c r="G280" s="100" t="str">
        <f t="shared" si="60"/>
        <v/>
      </c>
      <c r="H280" s="55" t="str">
        <f t="shared" si="58"/>
        <v/>
      </c>
      <c r="I280" s="136" t="str">
        <f t="shared" si="61"/>
        <v/>
      </c>
      <c r="J280" s="99" t="str">
        <f>IF(B280&lt;&gt;"",VLOOKUP(B280,G011B!$B:$R,16,0),"")</f>
        <v/>
      </c>
      <c r="K280" s="99" t="str">
        <f t="shared" si="59"/>
        <v/>
      </c>
      <c r="L280" s="99" t="str">
        <f>IF(B280&lt;&gt;"",VLOOKUP(B280,G011B!$B:$Z,25,0),"")</f>
        <v/>
      </c>
      <c r="M280" s="179" t="str">
        <f t="shared" si="62"/>
        <v/>
      </c>
    </row>
    <row r="281" spans="1:13" ht="18" customHeight="1" x14ac:dyDescent="0.25">
      <c r="A281" s="204">
        <v>170</v>
      </c>
      <c r="B281" s="240"/>
      <c r="C281" s="100" t="str">
        <f t="shared" ca="1" si="56"/>
        <v/>
      </c>
      <c r="D281" s="253" t="str">
        <f t="shared" ca="1" si="57"/>
        <v/>
      </c>
      <c r="E281" s="221"/>
      <c r="F281" s="222"/>
      <c r="G281" s="100" t="str">
        <f t="shared" si="60"/>
        <v/>
      </c>
      <c r="H281" s="55" t="str">
        <f t="shared" si="58"/>
        <v/>
      </c>
      <c r="I281" s="136" t="str">
        <f t="shared" si="61"/>
        <v/>
      </c>
      <c r="J281" s="99" t="str">
        <f>IF(B281&lt;&gt;"",VLOOKUP(B281,G011B!$B:$R,16,0),"")</f>
        <v/>
      </c>
      <c r="K281" s="99" t="str">
        <f t="shared" si="59"/>
        <v/>
      </c>
      <c r="L281" s="99" t="str">
        <f>IF(B281&lt;&gt;"",VLOOKUP(B281,G011B!$B:$Z,25,0),"")</f>
        <v/>
      </c>
      <c r="M281" s="179" t="str">
        <f t="shared" si="62"/>
        <v/>
      </c>
    </row>
    <row r="282" spans="1:13" ht="18" customHeight="1" x14ac:dyDescent="0.25">
      <c r="A282" s="204">
        <v>171</v>
      </c>
      <c r="B282" s="240"/>
      <c r="C282" s="100" t="str">
        <f t="shared" ca="1" si="56"/>
        <v/>
      </c>
      <c r="D282" s="253" t="str">
        <f t="shared" ca="1" si="57"/>
        <v/>
      </c>
      <c r="E282" s="221"/>
      <c r="F282" s="222"/>
      <c r="G282" s="100" t="str">
        <f t="shared" si="60"/>
        <v/>
      </c>
      <c r="H282" s="55" t="str">
        <f t="shared" si="58"/>
        <v/>
      </c>
      <c r="I282" s="136" t="str">
        <f t="shared" si="61"/>
        <v/>
      </c>
      <c r="J282" s="99" t="str">
        <f>IF(B282&lt;&gt;"",VLOOKUP(B282,G011B!$B:$R,16,0),"")</f>
        <v/>
      </c>
      <c r="K282" s="99" t="str">
        <f t="shared" si="59"/>
        <v/>
      </c>
      <c r="L282" s="99" t="str">
        <f>IF(B282&lt;&gt;"",VLOOKUP(B282,G011B!$B:$Z,25,0),"")</f>
        <v/>
      </c>
      <c r="M282" s="179" t="str">
        <f t="shared" si="62"/>
        <v/>
      </c>
    </row>
    <row r="283" spans="1:13" ht="18" customHeight="1" x14ac:dyDescent="0.25">
      <c r="A283" s="204">
        <v>172</v>
      </c>
      <c r="B283" s="240"/>
      <c r="C283" s="100" t="str">
        <f t="shared" ca="1" si="56"/>
        <v/>
      </c>
      <c r="D283" s="253" t="str">
        <f t="shared" ca="1" si="57"/>
        <v/>
      </c>
      <c r="E283" s="221"/>
      <c r="F283" s="222"/>
      <c r="G283" s="100" t="str">
        <f t="shared" si="60"/>
        <v/>
      </c>
      <c r="H283" s="55" t="str">
        <f t="shared" si="58"/>
        <v/>
      </c>
      <c r="I283" s="136" t="str">
        <f t="shared" si="61"/>
        <v/>
      </c>
      <c r="J283" s="99" t="str">
        <f>IF(B283&lt;&gt;"",VLOOKUP(B283,G011B!$B:$R,16,0),"")</f>
        <v/>
      </c>
      <c r="K283" s="99" t="str">
        <f t="shared" si="59"/>
        <v/>
      </c>
      <c r="L283" s="99" t="str">
        <f>IF(B283&lt;&gt;"",VLOOKUP(B283,G011B!$B:$Z,25,0),"")</f>
        <v/>
      </c>
      <c r="M283" s="179" t="str">
        <f t="shared" si="62"/>
        <v/>
      </c>
    </row>
    <row r="284" spans="1:13" ht="18" customHeight="1" x14ac:dyDescent="0.25">
      <c r="A284" s="204">
        <v>173</v>
      </c>
      <c r="B284" s="240"/>
      <c r="C284" s="100" t="str">
        <f t="shared" ca="1" si="56"/>
        <v/>
      </c>
      <c r="D284" s="253" t="str">
        <f t="shared" ca="1" si="57"/>
        <v/>
      </c>
      <c r="E284" s="221"/>
      <c r="F284" s="222"/>
      <c r="G284" s="100" t="str">
        <f t="shared" si="60"/>
        <v/>
      </c>
      <c r="H284" s="55" t="str">
        <f t="shared" si="58"/>
        <v/>
      </c>
      <c r="I284" s="136" t="str">
        <f t="shared" si="61"/>
        <v/>
      </c>
      <c r="J284" s="99" t="str">
        <f>IF(B284&lt;&gt;"",VLOOKUP(B284,G011B!$B:$R,16,0),"")</f>
        <v/>
      </c>
      <c r="K284" s="99" t="str">
        <f t="shared" si="59"/>
        <v/>
      </c>
      <c r="L284" s="99" t="str">
        <f>IF(B284&lt;&gt;"",VLOOKUP(B284,G011B!$B:$Z,25,0),"")</f>
        <v/>
      </c>
      <c r="M284" s="179" t="str">
        <f t="shared" si="62"/>
        <v/>
      </c>
    </row>
    <row r="285" spans="1:13" ht="18" customHeight="1" x14ac:dyDescent="0.25">
      <c r="A285" s="204">
        <v>174</v>
      </c>
      <c r="B285" s="240"/>
      <c r="C285" s="100" t="str">
        <f t="shared" ca="1" si="56"/>
        <v/>
      </c>
      <c r="D285" s="253" t="str">
        <f t="shared" ca="1" si="57"/>
        <v/>
      </c>
      <c r="E285" s="221"/>
      <c r="F285" s="222"/>
      <c r="G285" s="100" t="str">
        <f t="shared" si="60"/>
        <v/>
      </c>
      <c r="H285" s="55" t="str">
        <f t="shared" si="58"/>
        <v/>
      </c>
      <c r="I285" s="136" t="str">
        <f t="shared" si="61"/>
        <v/>
      </c>
      <c r="J285" s="99" t="str">
        <f>IF(B285&lt;&gt;"",VLOOKUP(B285,G011B!$B:$R,16,0),"")</f>
        <v/>
      </c>
      <c r="K285" s="99" t="str">
        <f t="shared" si="59"/>
        <v/>
      </c>
      <c r="L285" s="99" t="str">
        <f>IF(B285&lt;&gt;"",VLOOKUP(B285,G011B!$B:$Z,25,0),"")</f>
        <v/>
      </c>
      <c r="M285" s="179" t="str">
        <f t="shared" si="62"/>
        <v/>
      </c>
    </row>
    <row r="286" spans="1:13" ht="18" customHeight="1" x14ac:dyDescent="0.25">
      <c r="A286" s="204">
        <v>175</v>
      </c>
      <c r="B286" s="240"/>
      <c r="C286" s="100" t="str">
        <f t="shared" ca="1" si="56"/>
        <v/>
      </c>
      <c r="D286" s="253" t="str">
        <f t="shared" ca="1" si="57"/>
        <v/>
      </c>
      <c r="E286" s="221"/>
      <c r="F286" s="222"/>
      <c r="G286" s="100" t="str">
        <f t="shared" si="60"/>
        <v/>
      </c>
      <c r="H286" s="55" t="str">
        <f t="shared" si="58"/>
        <v/>
      </c>
      <c r="I286" s="136" t="str">
        <f t="shared" si="61"/>
        <v/>
      </c>
      <c r="J286" s="99" t="str">
        <f>IF(B286&lt;&gt;"",VLOOKUP(B286,G011B!$B:$R,16,0),"")</f>
        <v/>
      </c>
      <c r="K286" s="99" t="str">
        <f t="shared" si="59"/>
        <v/>
      </c>
      <c r="L286" s="99" t="str">
        <f>IF(B286&lt;&gt;"",VLOOKUP(B286,G011B!$B:$Z,25,0),"")</f>
        <v/>
      </c>
      <c r="M286" s="179" t="str">
        <f t="shared" si="62"/>
        <v/>
      </c>
    </row>
    <row r="287" spans="1:13" ht="18" customHeight="1" x14ac:dyDescent="0.25">
      <c r="A287" s="204">
        <v>176</v>
      </c>
      <c r="B287" s="240"/>
      <c r="C287" s="100" t="str">
        <f t="shared" ca="1" si="56"/>
        <v/>
      </c>
      <c r="D287" s="253" t="str">
        <f t="shared" ca="1" si="57"/>
        <v/>
      </c>
      <c r="E287" s="221"/>
      <c r="F287" s="222"/>
      <c r="G287" s="100" t="str">
        <f t="shared" si="60"/>
        <v/>
      </c>
      <c r="H287" s="55" t="str">
        <f t="shared" si="58"/>
        <v/>
      </c>
      <c r="I287" s="136" t="str">
        <f t="shared" si="61"/>
        <v/>
      </c>
      <c r="J287" s="99" t="str">
        <f>IF(B287&lt;&gt;"",VLOOKUP(B287,G011B!$B:$R,16,0),"")</f>
        <v/>
      </c>
      <c r="K287" s="99" t="str">
        <f t="shared" si="59"/>
        <v/>
      </c>
      <c r="L287" s="99" t="str">
        <f>IF(B287&lt;&gt;"",VLOOKUP(B287,G011B!$B:$Z,25,0),"")</f>
        <v/>
      </c>
      <c r="M287" s="179" t="str">
        <f t="shared" si="62"/>
        <v/>
      </c>
    </row>
    <row r="288" spans="1:13" ht="18" customHeight="1" x14ac:dyDescent="0.25">
      <c r="A288" s="204">
        <v>177</v>
      </c>
      <c r="B288" s="240"/>
      <c r="C288" s="100" t="str">
        <f t="shared" ca="1" si="56"/>
        <v/>
      </c>
      <c r="D288" s="253" t="str">
        <f t="shared" ca="1" si="57"/>
        <v/>
      </c>
      <c r="E288" s="221"/>
      <c r="F288" s="222"/>
      <c r="G288" s="100" t="str">
        <f t="shared" si="60"/>
        <v/>
      </c>
      <c r="H288" s="55" t="str">
        <f t="shared" si="58"/>
        <v/>
      </c>
      <c r="I288" s="136" t="str">
        <f t="shared" si="61"/>
        <v/>
      </c>
      <c r="J288" s="99" t="str">
        <f>IF(B288&lt;&gt;"",VLOOKUP(B288,G011B!$B:$R,16,0),"")</f>
        <v/>
      </c>
      <c r="K288" s="99" t="str">
        <f t="shared" si="59"/>
        <v/>
      </c>
      <c r="L288" s="99" t="str">
        <f>IF(B288&lt;&gt;"",VLOOKUP(B288,G011B!$B:$Z,25,0),"")</f>
        <v/>
      </c>
      <c r="M288" s="179" t="str">
        <f t="shared" si="62"/>
        <v/>
      </c>
    </row>
    <row r="289" spans="1:15" ht="18" customHeight="1" x14ac:dyDescent="0.25">
      <c r="A289" s="204">
        <v>178</v>
      </c>
      <c r="B289" s="240"/>
      <c r="C289" s="100" t="str">
        <f t="shared" ca="1" si="56"/>
        <v/>
      </c>
      <c r="D289" s="253" t="str">
        <f t="shared" ca="1" si="57"/>
        <v/>
      </c>
      <c r="E289" s="221"/>
      <c r="F289" s="222"/>
      <c r="G289" s="100" t="str">
        <f t="shared" si="60"/>
        <v/>
      </c>
      <c r="H289" s="55" t="str">
        <f t="shared" si="58"/>
        <v/>
      </c>
      <c r="I289" s="136" t="str">
        <f t="shared" si="61"/>
        <v/>
      </c>
      <c r="J289" s="99" t="str">
        <f>IF(B289&lt;&gt;"",VLOOKUP(B289,G011B!$B:$R,16,0),"")</f>
        <v/>
      </c>
      <c r="K289" s="99" t="str">
        <f t="shared" si="59"/>
        <v/>
      </c>
      <c r="L289" s="99" t="str">
        <f>IF(B289&lt;&gt;"",VLOOKUP(B289,G011B!$B:$Z,25,0),"")</f>
        <v/>
      </c>
      <c r="M289" s="179" t="str">
        <f t="shared" si="62"/>
        <v/>
      </c>
    </row>
    <row r="290" spans="1:15" ht="18" customHeight="1" x14ac:dyDescent="0.25">
      <c r="A290" s="204">
        <v>179</v>
      </c>
      <c r="B290" s="240"/>
      <c r="C290" s="100" t="str">
        <f t="shared" ca="1" si="56"/>
        <v/>
      </c>
      <c r="D290" s="253" t="str">
        <f t="shared" ca="1" si="57"/>
        <v/>
      </c>
      <c r="E290" s="221"/>
      <c r="F290" s="222"/>
      <c r="G290" s="100" t="str">
        <f t="shared" si="60"/>
        <v/>
      </c>
      <c r="H290" s="55" t="str">
        <f t="shared" si="58"/>
        <v/>
      </c>
      <c r="I290" s="136" t="str">
        <f t="shared" si="61"/>
        <v/>
      </c>
      <c r="J290" s="99" t="str">
        <f>IF(B290&lt;&gt;"",VLOOKUP(B290,G011B!$B:$R,16,0),"")</f>
        <v/>
      </c>
      <c r="K290" s="99" t="str">
        <f t="shared" si="59"/>
        <v/>
      </c>
      <c r="L290" s="99" t="str">
        <f>IF(B290&lt;&gt;"",VLOOKUP(B290,G011B!$B:$Z,25,0),"")</f>
        <v/>
      </c>
      <c r="M290" s="179" t="str">
        <f t="shared" si="62"/>
        <v/>
      </c>
    </row>
    <row r="291" spans="1:15" ht="18" customHeight="1" thickBot="1" x14ac:dyDescent="0.3">
      <c r="A291" s="205">
        <v>180</v>
      </c>
      <c r="B291" s="241"/>
      <c r="C291" s="133" t="str">
        <f t="shared" ca="1" si="56"/>
        <v/>
      </c>
      <c r="D291" s="254" t="str">
        <f t="shared" ca="1" si="57"/>
        <v/>
      </c>
      <c r="E291" s="223"/>
      <c r="F291" s="224"/>
      <c r="G291" s="133" t="str">
        <f t="shared" si="60"/>
        <v/>
      </c>
      <c r="H291" s="135" t="str">
        <f t="shared" si="58"/>
        <v/>
      </c>
      <c r="I291" s="137" t="str">
        <f t="shared" si="61"/>
        <v/>
      </c>
      <c r="J291" s="99" t="str">
        <f>IF(B291&lt;&gt;"",VLOOKUP(B291,G011B!$B:$R,16,0),"")</f>
        <v/>
      </c>
      <c r="K291" s="99" t="str">
        <f t="shared" si="59"/>
        <v/>
      </c>
      <c r="L291" s="99" t="str">
        <f>IF(B291&lt;&gt;"",VLOOKUP(B291,G011B!$B:$Z,25,0),"")</f>
        <v/>
      </c>
      <c r="M291" s="179" t="str">
        <f t="shared" si="62"/>
        <v/>
      </c>
    </row>
    <row r="292" spans="1:15" ht="20.100000000000001" customHeight="1" thickBot="1" x14ac:dyDescent="0.35">
      <c r="A292" s="349" t="s">
        <v>66</v>
      </c>
      <c r="B292" s="350"/>
      <c r="C292" s="350"/>
      <c r="D292" s="350"/>
      <c r="E292" s="350"/>
      <c r="F292" s="350"/>
      <c r="G292" s="139">
        <f>SUM(G272:G291)</f>
        <v>0</v>
      </c>
      <c r="H292" s="140"/>
      <c r="I292" s="141">
        <f>IF(C270=C237,SUM(I272:I291)+I259,SUM(I272:I291))</f>
        <v>0</v>
      </c>
      <c r="J292"/>
      <c r="K292"/>
      <c r="L292"/>
      <c r="M292" s="180"/>
    </row>
    <row r="293" spans="1:15" ht="20.100000000000001" customHeight="1" thickBot="1" x14ac:dyDescent="0.35">
      <c r="A293" s="351" t="s">
        <v>124</v>
      </c>
      <c r="B293" s="352"/>
      <c r="C293" s="352"/>
      <c r="D293" s="352"/>
      <c r="E293" s="142">
        <f>SUM(G:G)/2</f>
        <v>0</v>
      </c>
      <c r="F293" s="353"/>
      <c r="G293" s="353"/>
      <c r="H293" s="354"/>
      <c r="I293" s="143">
        <f>SUM(I272:I291)+I260</f>
        <v>0</v>
      </c>
      <c r="J293"/>
      <c r="K293"/>
      <c r="L293"/>
      <c r="M293" s="180"/>
    </row>
    <row r="294" spans="1:15" ht="18.75" x14ac:dyDescent="0.3">
      <c r="A294" t="s">
        <v>123</v>
      </c>
      <c r="E294"/>
      <c r="J294"/>
      <c r="K294"/>
      <c r="L294"/>
      <c r="M294" s="180"/>
    </row>
    <row r="295" spans="1:15" ht="18.75" x14ac:dyDescent="0.3">
      <c r="E295"/>
      <c r="J295"/>
      <c r="K295"/>
      <c r="L295"/>
      <c r="M295" s="180"/>
    </row>
    <row r="296" spans="1:15" ht="18.75" x14ac:dyDescent="0.3">
      <c r="A296" s="45" t="s">
        <v>68</v>
      </c>
      <c r="B296" t="s">
        <v>69</v>
      </c>
      <c r="C296" s="45" t="s">
        <v>70</v>
      </c>
      <c r="D296" s="45"/>
      <c r="E296" s="288" t="s">
        <v>71</v>
      </c>
      <c r="F296" s="288"/>
      <c r="G296" s="288"/>
      <c r="J296"/>
      <c r="K296" s="99"/>
      <c r="L296" s="99"/>
      <c r="M296" s="181"/>
      <c r="N296" s="99"/>
      <c r="O296" s="99"/>
    </row>
    <row r="297" spans="1:15" ht="18.75" x14ac:dyDescent="0.3">
      <c r="C297" s="288" t="s">
        <v>72</v>
      </c>
      <c r="D297" s="288"/>
      <c r="E297" s="289"/>
      <c r="F297" s="289"/>
      <c r="G297" s="289"/>
      <c r="J297"/>
      <c r="K297" s="99"/>
      <c r="L297" s="99"/>
      <c r="M297" s="181"/>
      <c r="N297" s="99"/>
      <c r="O297" s="99"/>
    </row>
    <row r="298" spans="1:15" ht="15.75" x14ac:dyDescent="0.25">
      <c r="A298" s="314" t="s">
        <v>113</v>
      </c>
      <c r="B298" s="314"/>
      <c r="C298" s="314"/>
      <c r="D298" s="314"/>
      <c r="E298" s="314"/>
      <c r="F298" s="314"/>
      <c r="G298" s="314"/>
      <c r="H298" s="314"/>
      <c r="I298" s="314"/>
      <c r="J298" s="99"/>
      <c r="K298" s="99"/>
      <c r="L298" s="99"/>
    </row>
    <row r="299" spans="1:15" x14ac:dyDescent="0.25">
      <c r="A299" s="297" t="str">
        <f>IF(Dönem&lt;&gt;"",CONCATENATE(Dönem,". döneme aittir."),"")</f>
        <v/>
      </c>
      <c r="B299" s="297"/>
      <c r="C299" s="297"/>
      <c r="D299" s="297"/>
      <c r="E299" s="297"/>
      <c r="F299" s="297"/>
      <c r="G299" s="297"/>
      <c r="H299" s="297"/>
      <c r="I299" s="297"/>
      <c r="J299" s="99"/>
      <c r="K299" s="99"/>
      <c r="L299" s="99"/>
    </row>
    <row r="300" spans="1:15" ht="18.75" thickBot="1" x14ac:dyDescent="0.3">
      <c r="A300" s="346" t="s">
        <v>114</v>
      </c>
      <c r="B300" s="346"/>
      <c r="C300" s="346"/>
      <c r="D300" s="346"/>
      <c r="E300" s="346"/>
      <c r="F300" s="346"/>
      <c r="G300" s="346"/>
      <c r="H300" s="346"/>
      <c r="I300" s="346"/>
      <c r="J300" s="99"/>
      <c r="K300" s="99"/>
      <c r="L300" s="99"/>
    </row>
    <row r="301" spans="1:15" ht="15.75" thickBot="1" x14ac:dyDescent="0.3">
      <c r="A301" s="313" t="s">
        <v>1</v>
      </c>
      <c r="B301" s="300"/>
      <c r="C301" s="337" t="str">
        <f>IF(ProjeNo&gt;0,ProjeNo,"")</f>
        <v/>
      </c>
      <c r="D301" s="338"/>
      <c r="E301" s="338"/>
      <c r="F301" s="338"/>
      <c r="G301" s="338"/>
      <c r="H301" s="338"/>
      <c r="I301" s="339"/>
      <c r="J301" s="177"/>
      <c r="K301" s="177"/>
      <c r="L301" s="177"/>
    </row>
    <row r="302" spans="1:15" ht="30" customHeight="1" thickBot="1" x14ac:dyDescent="0.3">
      <c r="A302" s="347" t="s">
        <v>2</v>
      </c>
      <c r="B302" s="348"/>
      <c r="C302" s="340" t="str">
        <f>IF(ProjeAdı&lt;&gt;"",ProjeAdı,"")</f>
        <v/>
      </c>
      <c r="D302" s="341"/>
      <c r="E302" s="341"/>
      <c r="F302" s="341"/>
      <c r="G302" s="341"/>
      <c r="H302" s="341"/>
      <c r="I302" s="342"/>
      <c r="J302" s="177"/>
      <c r="K302" s="177"/>
      <c r="L302" s="177"/>
    </row>
    <row r="303" spans="1:15" ht="15.75" thickBot="1" x14ac:dyDescent="0.3">
      <c r="A303" s="313" t="s">
        <v>115</v>
      </c>
      <c r="B303" s="300"/>
      <c r="C303" s="255"/>
      <c r="D303" s="343"/>
      <c r="E303" s="344"/>
      <c r="F303" s="344"/>
      <c r="G303" s="344"/>
      <c r="H303" s="344"/>
      <c r="I303" s="345"/>
      <c r="J303" s="99"/>
      <c r="K303" s="99"/>
      <c r="L303" s="99"/>
    </row>
    <row r="304" spans="1:15" ht="30.75" thickBot="1" x14ac:dyDescent="0.3">
      <c r="A304" s="101" t="s">
        <v>10</v>
      </c>
      <c r="B304" s="101" t="s">
        <v>11</v>
      </c>
      <c r="C304" s="101" t="s">
        <v>96</v>
      </c>
      <c r="D304" s="101" t="s">
        <v>13</v>
      </c>
      <c r="E304" s="134" t="s">
        <v>116</v>
      </c>
      <c r="F304" s="74" t="s">
        <v>117</v>
      </c>
      <c r="G304" s="102" t="s">
        <v>118</v>
      </c>
      <c r="H304" s="101" t="s">
        <v>119</v>
      </c>
      <c r="I304" s="129" t="s">
        <v>120</v>
      </c>
      <c r="J304" s="125" t="s">
        <v>121</v>
      </c>
      <c r="K304" s="125" t="s">
        <v>122</v>
      </c>
      <c r="L304" s="125" t="s">
        <v>117</v>
      </c>
    </row>
    <row r="305" spans="1:13" ht="18" customHeight="1" x14ac:dyDescent="0.25">
      <c r="A305" s="203">
        <v>181</v>
      </c>
      <c r="B305" s="239"/>
      <c r="C305" s="95" t="str">
        <f t="shared" ref="C305:C324" ca="1" si="63">IF(B305&lt;&gt;"",VLOOKUP(B305,INDIRECT(PersonelTablosu),2,0),"")</f>
        <v/>
      </c>
      <c r="D305" s="252" t="str">
        <f t="shared" ref="D305:D324" ca="1" si="64">IF(B305&lt;&gt;"",VLOOKUP(B305,INDIRECT(PersonelTablosu),3,0),"")</f>
        <v/>
      </c>
      <c r="E305" s="219"/>
      <c r="F305" s="220"/>
      <c r="G305" s="95" t="str">
        <f>IF(AND(B305&lt;&gt;"",L305&gt;=F305),E305*F305,"")</f>
        <v/>
      </c>
      <c r="H305" s="127" t="str">
        <f t="shared" ref="H305:H324" si="65">IF(B305&lt;&gt;"",VLOOKUP(B305,G011CTablo,14,0),"")</f>
        <v/>
      </c>
      <c r="I305" s="130" t="str">
        <f>IF(AND(B305&lt;&gt;"",J305&gt;=K305,L305&gt;0),G305*H305,"")</f>
        <v/>
      </c>
      <c r="J305" s="99" t="str">
        <f>IF(B305&lt;&gt;"",VLOOKUP(B305,G011B!$B:$R,16,0),"")</f>
        <v/>
      </c>
      <c r="K305" s="99" t="str">
        <f t="shared" ref="K305:K324" si="66">IF(B305&lt;&gt;"",SUMIF($B:$B,B305,$G:$G),"")</f>
        <v/>
      </c>
      <c r="L305" s="99" t="str">
        <f>IF(B305&lt;&gt;"",VLOOKUP(B305,G011B!$B:$Z,25,0),"")</f>
        <v/>
      </c>
      <c r="M305" s="179" t="str">
        <f>IF(J305&gt;=K305,"","Personelin bütün iş paketlerindeki Toplam Adam Ay değeri "&amp;K305&amp;". Bu değer, G011B formunda beyan edilen Çalışılan Toplam Ay değerini geçemez. Maliyeti hesaplamak için Adam/Ay Oranı veya Çalışılan Ay değerini düzeltiniz. ")</f>
        <v/>
      </c>
    </row>
    <row r="306" spans="1:13" ht="18" customHeight="1" x14ac:dyDescent="0.25">
      <c r="A306" s="204">
        <v>182</v>
      </c>
      <c r="B306" s="240"/>
      <c r="C306" s="100" t="str">
        <f t="shared" ca="1" si="63"/>
        <v/>
      </c>
      <c r="D306" s="253" t="str">
        <f t="shared" ca="1" si="64"/>
        <v/>
      </c>
      <c r="E306" s="221"/>
      <c r="F306" s="222"/>
      <c r="G306" s="100" t="str">
        <f t="shared" ref="G306:G324" si="67">IF(AND(B306&lt;&gt;"",L306&gt;=F306),E306*F306,"")</f>
        <v/>
      </c>
      <c r="H306" s="55" t="str">
        <f t="shared" si="65"/>
        <v/>
      </c>
      <c r="I306" s="136" t="str">
        <f t="shared" ref="I306:I324" si="68">IF(AND(B306&lt;&gt;"",J306&gt;=K306,L306&gt;0),G306*H306,"")</f>
        <v/>
      </c>
      <c r="J306" s="99" t="str">
        <f>IF(B306&lt;&gt;"",VLOOKUP(B306,G011B!$B:$R,16,0),"")</f>
        <v/>
      </c>
      <c r="K306" s="99" t="str">
        <f t="shared" si="66"/>
        <v/>
      </c>
      <c r="L306" s="99" t="str">
        <f>IF(B306&lt;&gt;"",VLOOKUP(B306,G011B!$B:$Z,25,0),"")</f>
        <v/>
      </c>
      <c r="M306" s="179" t="str">
        <f t="shared" ref="M306:M324" si="69">IF(J306&gt;=K306,"","Personelin bütün iş paketlerindeki Toplam Adam Ay değeri "&amp;K306&amp;". Bu değer, G011B formunda beyan edilen Çalışılan Toplam Ay değerini geçemez. Maliyeti hesaplamak için Adam/Ay Oranı veya Çalışılan Ay değerini düzeltiniz. ")</f>
        <v/>
      </c>
    </row>
    <row r="307" spans="1:13" ht="18" customHeight="1" x14ac:dyDescent="0.25">
      <c r="A307" s="204">
        <v>183</v>
      </c>
      <c r="B307" s="240"/>
      <c r="C307" s="100" t="str">
        <f t="shared" ca="1" si="63"/>
        <v/>
      </c>
      <c r="D307" s="253" t="str">
        <f t="shared" ca="1" si="64"/>
        <v/>
      </c>
      <c r="E307" s="221"/>
      <c r="F307" s="222"/>
      <c r="G307" s="100" t="str">
        <f t="shared" si="67"/>
        <v/>
      </c>
      <c r="H307" s="55" t="str">
        <f t="shared" si="65"/>
        <v/>
      </c>
      <c r="I307" s="136" t="str">
        <f t="shared" si="68"/>
        <v/>
      </c>
      <c r="J307" s="99" t="str">
        <f>IF(B307&lt;&gt;"",VLOOKUP(B307,G011B!$B:$R,16,0),"")</f>
        <v/>
      </c>
      <c r="K307" s="99" t="str">
        <f t="shared" si="66"/>
        <v/>
      </c>
      <c r="L307" s="99" t="str">
        <f>IF(B307&lt;&gt;"",VLOOKUP(B307,G011B!$B:$Z,25,0),"")</f>
        <v/>
      </c>
      <c r="M307" s="179" t="str">
        <f t="shared" si="69"/>
        <v/>
      </c>
    </row>
    <row r="308" spans="1:13" ht="18" customHeight="1" x14ac:dyDescent="0.25">
      <c r="A308" s="204">
        <v>184</v>
      </c>
      <c r="B308" s="240"/>
      <c r="C308" s="100" t="str">
        <f t="shared" ca="1" si="63"/>
        <v/>
      </c>
      <c r="D308" s="253" t="str">
        <f t="shared" ca="1" si="64"/>
        <v/>
      </c>
      <c r="E308" s="221"/>
      <c r="F308" s="222"/>
      <c r="G308" s="100" t="str">
        <f t="shared" si="67"/>
        <v/>
      </c>
      <c r="H308" s="55" t="str">
        <f t="shared" si="65"/>
        <v/>
      </c>
      <c r="I308" s="136" t="str">
        <f t="shared" si="68"/>
        <v/>
      </c>
      <c r="J308" s="99" t="str">
        <f>IF(B308&lt;&gt;"",VLOOKUP(B308,G011B!$B:$R,16,0),"")</f>
        <v/>
      </c>
      <c r="K308" s="99" t="str">
        <f t="shared" si="66"/>
        <v/>
      </c>
      <c r="L308" s="99" t="str">
        <f>IF(B308&lt;&gt;"",VLOOKUP(B308,G011B!$B:$Z,25,0),"")</f>
        <v/>
      </c>
      <c r="M308" s="179" t="str">
        <f t="shared" si="69"/>
        <v/>
      </c>
    </row>
    <row r="309" spans="1:13" ht="18" customHeight="1" x14ac:dyDescent="0.25">
      <c r="A309" s="204">
        <v>185</v>
      </c>
      <c r="B309" s="240"/>
      <c r="C309" s="100" t="str">
        <f t="shared" ca="1" si="63"/>
        <v/>
      </c>
      <c r="D309" s="253" t="str">
        <f t="shared" ca="1" si="64"/>
        <v/>
      </c>
      <c r="E309" s="221"/>
      <c r="F309" s="222"/>
      <c r="G309" s="100" t="str">
        <f t="shared" si="67"/>
        <v/>
      </c>
      <c r="H309" s="55" t="str">
        <f t="shared" si="65"/>
        <v/>
      </c>
      <c r="I309" s="136" t="str">
        <f t="shared" si="68"/>
        <v/>
      </c>
      <c r="J309" s="99" t="str">
        <f>IF(B309&lt;&gt;"",VLOOKUP(B309,G011B!$B:$R,16,0),"")</f>
        <v/>
      </c>
      <c r="K309" s="99" t="str">
        <f t="shared" si="66"/>
        <v/>
      </c>
      <c r="L309" s="99" t="str">
        <f>IF(B309&lt;&gt;"",VLOOKUP(B309,G011B!$B:$Z,25,0),"")</f>
        <v/>
      </c>
      <c r="M309" s="179" t="str">
        <f t="shared" si="69"/>
        <v/>
      </c>
    </row>
    <row r="310" spans="1:13" ht="18" customHeight="1" x14ac:dyDescent="0.25">
      <c r="A310" s="204">
        <v>186</v>
      </c>
      <c r="B310" s="240"/>
      <c r="C310" s="100" t="str">
        <f t="shared" ca="1" si="63"/>
        <v/>
      </c>
      <c r="D310" s="253" t="str">
        <f t="shared" ca="1" si="64"/>
        <v/>
      </c>
      <c r="E310" s="221"/>
      <c r="F310" s="222"/>
      <c r="G310" s="100" t="str">
        <f t="shared" si="67"/>
        <v/>
      </c>
      <c r="H310" s="55" t="str">
        <f t="shared" si="65"/>
        <v/>
      </c>
      <c r="I310" s="136" t="str">
        <f t="shared" si="68"/>
        <v/>
      </c>
      <c r="J310" s="99" t="str">
        <f>IF(B310&lt;&gt;"",VLOOKUP(B310,G011B!$B:$R,16,0),"")</f>
        <v/>
      </c>
      <c r="K310" s="99" t="str">
        <f t="shared" si="66"/>
        <v/>
      </c>
      <c r="L310" s="99" t="str">
        <f>IF(B310&lt;&gt;"",VLOOKUP(B310,G011B!$B:$Z,25,0),"")</f>
        <v/>
      </c>
      <c r="M310" s="179" t="str">
        <f t="shared" si="69"/>
        <v/>
      </c>
    </row>
    <row r="311" spans="1:13" ht="18" customHeight="1" x14ac:dyDescent="0.25">
      <c r="A311" s="204">
        <v>187</v>
      </c>
      <c r="B311" s="240"/>
      <c r="C311" s="100" t="str">
        <f t="shared" ca="1" si="63"/>
        <v/>
      </c>
      <c r="D311" s="253" t="str">
        <f t="shared" ca="1" si="64"/>
        <v/>
      </c>
      <c r="E311" s="221"/>
      <c r="F311" s="222"/>
      <c r="G311" s="100" t="str">
        <f t="shared" si="67"/>
        <v/>
      </c>
      <c r="H311" s="55" t="str">
        <f t="shared" si="65"/>
        <v/>
      </c>
      <c r="I311" s="136" t="str">
        <f t="shared" si="68"/>
        <v/>
      </c>
      <c r="J311" s="99" t="str">
        <f>IF(B311&lt;&gt;"",VLOOKUP(B311,G011B!$B:$R,16,0),"")</f>
        <v/>
      </c>
      <c r="K311" s="99" t="str">
        <f t="shared" si="66"/>
        <v/>
      </c>
      <c r="L311" s="99" t="str">
        <f>IF(B311&lt;&gt;"",VLOOKUP(B311,G011B!$B:$Z,25,0),"")</f>
        <v/>
      </c>
      <c r="M311" s="179" t="str">
        <f t="shared" si="69"/>
        <v/>
      </c>
    </row>
    <row r="312" spans="1:13" ht="18" customHeight="1" x14ac:dyDescent="0.25">
      <c r="A312" s="204">
        <v>188</v>
      </c>
      <c r="B312" s="240"/>
      <c r="C312" s="100" t="str">
        <f t="shared" ca="1" si="63"/>
        <v/>
      </c>
      <c r="D312" s="253" t="str">
        <f t="shared" ca="1" si="64"/>
        <v/>
      </c>
      <c r="E312" s="221"/>
      <c r="F312" s="222"/>
      <c r="G312" s="100" t="str">
        <f t="shared" si="67"/>
        <v/>
      </c>
      <c r="H312" s="55" t="str">
        <f t="shared" si="65"/>
        <v/>
      </c>
      <c r="I312" s="136" t="str">
        <f t="shared" si="68"/>
        <v/>
      </c>
      <c r="J312" s="99" t="str">
        <f>IF(B312&lt;&gt;"",VLOOKUP(B312,G011B!$B:$R,16,0),"")</f>
        <v/>
      </c>
      <c r="K312" s="99" t="str">
        <f t="shared" si="66"/>
        <v/>
      </c>
      <c r="L312" s="99" t="str">
        <f>IF(B312&lt;&gt;"",VLOOKUP(B312,G011B!$B:$Z,25,0),"")</f>
        <v/>
      </c>
      <c r="M312" s="179" t="str">
        <f t="shared" si="69"/>
        <v/>
      </c>
    </row>
    <row r="313" spans="1:13" ht="18" customHeight="1" x14ac:dyDescent="0.25">
      <c r="A313" s="204">
        <v>189</v>
      </c>
      <c r="B313" s="240"/>
      <c r="C313" s="100" t="str">
        <f t="shared" ca="1" si="63"/>
        <v/>
      </c>
      <c r="D313" s="253" t="str">
        <f t="shared" ca="1" si="64"/>
        <v/>
      </c>
      <c r="E313" s="221"/>
      <c r="F313" s="222"/>
      <c r="G313" s="100" t="str">
        <f t="shared" si="67"/>
        <v/>
      </c>
      <c r="H313" s="55" t="str">
        <f t="shared" si="65"/>
        <v/>
      </c>
      <c r="I313" s="136" t="str">
        <f t="shared" si="68"/>
        <v/>
      </c>
      <c r="J313" s="99" t="str">
        <f>IF(B313&lt;&gt;"",VLOOKUP(B313,G011B!$B:$R,16,0),"")</f>
        <v/>
      </c>
      <c r="K313" s="99" t="str">
        <f t="shared" si="66"/>
        <v/>
      </c>
      <c r="L313" s="99" t="str">
        <f>IF(B313&lt;&gt;"",VLOOKUP(B313,G011B!$B:$Z,25,0),"")</f>
        <v/>
      </c>
      <c r="M313" s="179" t="str">
        <f t="shared" si="69"/>
        <v/>
      </c>
    </row>
    <row r="314" spans="1:13" ht="18" customHeight="1" x14ac:dyDescent="0.25">
      <c r="A314" s="204">
        <v>190</v>
      </c>
      <c r="B314" s="240"/>
      <c r="C314" s="100" t="str">
        <f t="shared" ca="1" si="63"/>
        <v/>
      </c>
      <c r="D314" s="253" t="str">
        <f t="shared" ca="1" si="64"/>
        <v/>
      </c>
      <c r="E314" s="221"/>
      <c r="F314" s="222"/>
      <c r="G314" s="100" t="str">
        <f t="shared" si="67"/>
        <v/>
      </c>
      <c r="H314" s="55" t="str">
        <f t="shared" si="65"/>
        <v/>
      </c>
      <c r="I314" s="136" t="str">
        <f t="shared" si="68"/>
        <v/>
      </c>
      <c r="J314" s="99" t="str">
        <f>IF(B314&lt;&gt;"",VLOOKUP(B314,G011B!$B:$R,16,0),"")</f>
        <v/>
      </c>
      <c r="K314" s="99" t="str">
        <f t="shared" si="66"/>
        <v/>
      </c>
      <c r="L314" s="99" t="str">
        <f>IF(B314&lt;&gt;"",VLOOKUP(B314,G011B!$B:$Z,25,0),"")</f>
        <v/>
      </c>
      <c r="M314" s="179" t="str">
        <f t="shared" si="69"/>
        <v/>
      </c>
    </row>
    <row r="315" spans="1:13" ht="18" customHeight="1" x14ac:dyDescent="0.25">
      <c r="A315" s="204">
        <v>191</v>
      </c>
      <c r="B315" s="240"/>
      <c r="C315" s="100" t="str">
        <f t="shared" ca="1" si="63"/>
        <v/>
      </c>
      <c r="D315" s="253" t="str">
        <f t="shared" ca="1" si="64"/>
        <v/>
      </c>
      <c r="E315" s="221"/>
      <c r="F315" s="222"/>
      <c r="G315" s="100" t="str">
        <f t="shared" si="67"/>
        <v/>
      </c>
      <c r="H315" s="55" t="str">
        <f t="shared" si="65"/>
        <v/>
      </c>
      <c r="I315" s="136" t="str">
        <f t="shared" si="68"/>
        <v/>
      </c>
      <c r="J315" s="99" t="str">
        <f>IF(B315&lt;&gt;"",VLOOKUP(B315,G011B!$B:$R,16,0),"")</f>
        <v/>
      </c>
      <c r="K315" s="99" t="str">
        <f t="shared" si="66"/>
        <v/>
      </c>
      <c r="L315" s="99" t="str">
        <f>IF(B315&lt;&gt;"",VLOOKUP(B315,G011B!$B:$Z,25,0),"")</f>
        <v/>
      </c>
      <c r="M315" s="179" t="str">
        <f t="shared" si="69"/>
        <v/>
      </c>
    </row>
    <row r="316" spans="1:13" ht="18" customHeight="1" x14ac:dyDescent="0.25">
      <c r="A316" s="204">
        <v>192</v>
      </c>
      <c r="B316" s="240"/>
      <c r="C316" s="100" t="str">
        <f t="shared" ca="1" si="63"/>
        <v/>
      </c>
      <c r="D316" s="253" t="str">
        <f t="shared" ca="1" si="64"/>
        <v/>
      </c>
      <c r="E316" s="221"/>
      <c r="F316" s="222"/>
      <c r="G316" s="100" t="str">
        <f t="shared" si="67"/>
        <v/>
      </c>
      <c r="H316" s="55" t="str">
        <f t="shared" si="65"/>
        <v/>
      </c>
      <c r="I316" s="136" t="str">
        <f t="shared" si="68"/>
        <v/>
      </c>
      <c r="J316" s="99" t="str">
        <f>IF(B316&lt;&gt;"",VLOOKUP(B316,G011B!$B:$R,16,0),"")</f>
        <v/>
      </c>
      <c r="K316" s="99" t="str">
        <f t="shared" si="66"/>
        <v/>
      </c>
      <c r="L316" s="99" t="str">
        <f>IF(B316&lt;&gt;"",VLOOKUP(B316,G011B!$B:$Z,25,0),"")</f>
        <v/>
      </c>
      <c r="M316" s="179" t="str">
        <f t="shared" si="69"/>
        <v/>
      </c>
    </row>
    <row r="317" spans="1:13" ht="18" customHeight="1" x14ac:dyDescent="0.25">
      <c r="A317" s="204">
        <v>193</v>
      </c>
      <c r="B317" s="240"/>
      <c r="C317" s="100" t="str">
        <f t="shared" ca="1" si="63"/>
        <v/>
      </c>
      <c r="D317" s="253" t="str">
        <f t="shared" ca="1" si="64"/>
        <v/>
      </c>
      <c r="E317" s="221"/>
      <c r="F317" s="222"/>
      <c r="G317" s="100" t="str">
        <f t="shared" si="67"/>
        <v/>
      </c>
      <c r="H317" s="55" t="str">
        <f t="shared" si="65"/>
        <v/>
      </c>
      <c r="I317" s="136" t="str">
        <f t="shared" si="68"/>
        <v/>
      </c>
      <c r="J317" s="99" t="str">
        <f>IF(B317&lt;&gt;"",VLOOKUP(B317,G011B!$B:$R,16,0),"")</f>
        <v/>
      </c>
      <c r="K317" s="99" t="str">
        <f t="shared" si="66"/>
        <v/>
      </c>
      <c r="L317" s="99" t="str">
        <f>IF(B317&lt;&gt;"",VLOOKUP(B317,G011B!$B:$Z,25,0),"")</f>
        <v/>
      </c>
      <c r="M317" s="179" t="str">
        <f t="shared" si="69"/>
        <v/>
      </c>
    </row>
    <row r="318" spans="1:13" ht="18" customHeight="1" x14ac:dyDescent="0.25">
      <c r="A318" s="204">
        <v>194</v>
      </c>
      <c r="B318" s="240"/>
      <c r="C318" s="100" t="str">
        <f t="shared" ca="1" si="63"/>
        <v/>
      </c>
      <c r="D318" s="253" t="str">
        <f t="shared" ca="1" si="64"/>
        <v/>
      </c>
      <c r="E318" s="221"/>
      <c r="F318" s="222"/>
      <c r="G318" s="100" t="str">
        <f t="shared" si="67"/>
        <v/>
      </c>
      <c r="H318" s="55" t="str">
        <f t="shared" si="65"/>
        <v/>
      </c>
      <c r="I318" s="136" t="str">
        <f t="shared" si="68"/>
        <v/>
      </c>
      <c r="J318" s="99" t="str">
        <f>IF(B318&lt;&gt;"",VLOOKUP(B318,G011B!$B:$R,16,0),"")</f>
        <v/>
      </c>
      <c r="K318" s="99" t="str">
        <f t="shared" si="66"/>
        <v/>
      </c>
      <c r="L318" s="99" t="str">
        <f>IF(B318&lt;&gt;"",VLOOKUP(B318,G011B!$B:$Z,25,0),"")</f>
        <v/>
      </c>
      <c r="M318" s="179" t="str">
        <f t="shared" si="69"/>
        <v/>
      </c>
    </row>
    <row r="319" spans="1:13" ht="18" customHeight="1" x14ac:dyDescent="0.25">
      <c r="A319" s="204">
        <v>195</v>
      </c>
      <c r="B319" s="240"/>
      <c r="C319" s="100" t="str">
        <f t="shared" ca="1" si="63"/>
        <v/>
      </c>
      <c r="D319" s="253" t="str">
        <f t="shared" ca="1" si="64"/>
        <v/>
      </c>
      <c r="E319" s="221"/>
      <c r="F319" s="222"/>
      <c r="G319" s="100" t="str">
        <f t="shared" si="67"/>
        <v/>
      </c>
      <c r="H319" s="55" t="str">
        <f t="shared" si="65"/>
        <v/>
      </c>
      <c r="I319" s="136" t="str">
        <f t="shared" si="68"/>
        <v/>
      </c>
      <c r="J319" s="99" t="str">
        <f>IF(B319&lt;&gt;"",VLOOKUP(B319,G011B!$B:$R,16,0),"")</f>
        <v/>
      </c>
      <c r="K319" s="99" t="str">
        <f t="shared" si="66"/>
        <v/>
      </c>
      <c r="L319" s="99" t="str">
        <f>IF(B319&lt;&gt;"",VLOOKUP(B319,G011B!$B:$Z,25,0),"")</f>
        <v/>
      </c>
      <c r="M319" s="179" t="str">
        <f t="shared" si="69"/>
        <v/>
      </c>
    </row>
    <row r="320" spans="1:13" ht="18" customHeight="1" x14ac:dyDescent="0.25">
      <c r="A320" s="204">
        <v>196</v>
      </c>
      <c r="B320" s="240"/>
      <c r="C320" s="100" t="str">
        <f t="shared" ca="1" si="63"/>
        <v/>
      </c>
      <c r="D320" s="253" t="str">
        <f t="shared" ca="1" si="64"/>
        <v/>
      </c>
      <c r="E320" s="221"/>
      <c r="F320" s="222"/>
      <c r="G320" s="100" t="str">
        <f t="shared" si="67"/>
        <v/>
      </c>
      <c r="H320" s="55" t="str">
        <f t="shared" si="65"/>
        <v/>
      </c>
      <c r="I320" s="136" t="str">
        <f t="shared" si="68"/>
        <v/>
      </c>
      <c r="J320" s="99" t="str">
        <f>IF(B320&lt;&gt;"",VLOOKUP(B320,G011B!$B:$R,16,0),"")</f>
        <v/>
      </c>
      <c r="K320" s="99" t="str">
        <f t="shared" si="66"/>
        <v/>
      </c>
      <c r="L320" s="99" t="str">
        <f>IF(B320&lt;&gt;"",VLOOKUP(B320,G011B!$B:$Z,25,0),"")</f>
        <v/>
      </c>
      <c r="M320" s="179" t="str">
        <f t="shared" si="69"/>
        <v/>
      </c>
    </row>
    <row r="321" spans="1:15" ht="18" customHeight="1" x14ac:dyDescent="0.25">
      <c r="A321" s="204">
        <v>197</v>
      </c>
      <c r="B321" s="240"/>
      <c r="C321" s="100" t="str">
        <f t="shared" ca="1" si="63"/>
        <v/>
      </c>
      <c r="D321" s="253" t="str">
        <f t="shared" ca="1" si="64"/>
        <v/>
      </c>
      <c r="E321" s="221"/>
      <c r="F321" s="222"/>
      <c r="G321" s="100" t="str">
        <f t="shared" si="67"/>
        <v/>
      </c>
      <c r="H321" s="55" t="str">
        <f t="shared" si="65"/>
        <v/>
      </c>
      <c r="I321" s="136" t="str">
        <f t="shared" si="68"/>
        <v/>
      </c>
      <c r="J321" s="99" t="str">
        <f>IF(B321&lt;&gt;"",VLOOKUP(B321,G011B!$B:$R,16,0),"")</f>
        <v/>
      </c>
      <c r="K321" s="99" t="str">
        <f t="shared" si="66"/>
        <v/>
      </c>
      <c r="L321" s="99" t="str">
        <f>IF(B321&lt;&gt;"",VLOOKUP(B321,G011B!$B:$Z,25,0),"")</f>
        <v/>
      </c>
      <c r="M321" s="179" t="str">
        <f t="shared" si="69"/>
        <v/>
      </c>
    </row>
    <row r="322" spans="1:15" ht="18" customHeight="1" x14ac:dyDescent="0.25">
      <c r="A322" s="204">
        <v>198</v>
      </c>
      <c r="B322" s="240"/>
      <c r="C322" s="100" t="str">
        <f t="shared" ca="1" si="63"/>
        <v/>
      </c>
      <c r="D322" s="253" t="str">
        <f t="shared" ca="1" si="64"/>
        <v/>
      </c>
      <c r="E322" s="221"/>
      <c r="F322" s="222"/>
      <c r="G322" s="100" t="str">
        <f t="shared" si="67"/>
        <v/>
      </c>
      <c r="H322" s="55" t="str">
        <f t="shared" si="65"/>
        <v/>
      </c>
      <c r="I322" s="136" t="str">
        <f t="shared" si="68"/>
        <v/>
      </c>
      <c r="J322" s="99" t="str">
        <f>IF(B322&lt;&gt;"",VLOOKUP(B322,G011B!$B:$R,16,0),"")</f>
        <v/>
      </c>
      <c r="K322" s="99" t="str">
        <f t="shared" si="66"/>
        <v/>
      </c>
      <c r="L322" s="99" t="str">
        <f>IF(B322&lt;&gt;"",VLOOKUP(B322,G011B!$B:$Z,25,0),"")</f>
        <v/>
      </c>
      <c r="M322" s="179" t="str">
        <f t="shared" si="69"/>
        <v/>
      </c>
    </row>
    <row r="323" spans="1:15" ht="18" customHeight="1" x14ac:dyDescent="0.25">
      <c r="A323" s="204">
        <v>199</v>
      </c>
      <c r="B323" s="240"/>
      <c r="C323" s="100" t="str">
        <f t="shared" ca="1" si="63"/>
        <v/>
      </c>
      <c r="D323" s="253" t="str">
        <f t="shared" ca="1" si="64"/>
        <v/>
      </c>
      <c r="E323" s="221"/>
      <c r="F323" s="222"/>
      <c r="G323" s="100" t="str">
        <f t="shared" si="67"/>
        <v/>
      </c>
      <c r="H323" s="55" t="str">
        <f t="shared" si="65"/>
        <v/>
      </c>
      <c r="I323" s="136" t="str">
        <f t="shared" si="68"/>
        <v/>
      </c>
      <c r="J323" s="99" t="str">
        <f>IF(B323&lt;&gt;"",VLOOKUP(B323,G011B!$B:$R,16,0),"")</f>
        <v/>
      </c>
      <c r="K323" s="99" t="str">
        <f t="shared" si="66"/>
        <v/>
      </c>
      <c r="L323" s="99" t="str">
        <f>IF(B323&lt;&gt;"",VLOOKUP(B323,G011B!$B:$Z,25,0),"")</f>
        <v/>
      </c>
      <c r="M323" s="179" t="str">
        <f t="shared" si="69"/>
        <v/>
      </c>
    </row>
    <row r="324" spans="1:15" ht="18" customHeight="1" thickBot="1" x14ac:dyDescent="0.3">
      <c r="A324" s="205">
        <v>200</v>
      </c>
      <c r="B324" s="241"/>
      <c r="C324" s="133" t="str">
        <f t="shared" ca="1" si="63"/>
        <v/>
      </c>
      <c r="D324" s="254" t="str">
        <f t="shared" ca="1" si="64"/>
        <v/>
      </c>
      <c r="E324" s="223"/>
      <c r="F324" s="224"/>
      <c r="G324" s="133" t="str">
        <f t="shared" si="67"/>
        <v/>
      </c>
      <c r="H324" s="135" t="str">
        <f t="shared" si="65"/>
        <v/>
      </c>
      <c r="I324" s="137" t="str">
        <f t="shared" si="68"/>
        <v/>
      </c>
      <c r="J324" s="99" t="str">
        <f>IF(B324&lt;&gt;"",VLOOKUP(B324,G011B!$B:$R,16,0),"")</f>
        <v/>
      </c>
      <c r="K324" s="99" t="str">
        <f t="shared" si="66"/>
        <v/>
      </c>
      <c r="L324" s="99" t="str">
        <f>IF(B324&lt;&gt;"",VLOOKUP(B324,G011B!$B:$Z,25,0),"")</f>
        <v/>
      </c>
      <c r="M324" s="179" t="str">
        <f t="shared" si="69"/>
        <v/>
      </c>
    </row>
    <row r="325" spans="1:15" ht="20.100000000000001" customHeight="1" thickBot="1" x14ac:dyDescent="0.35">
      <c r="A325" s="349" t="s">
        <v>66</v>
      </c>
      <c r="B325" s="350"/>
      <c r="C325" s="350"/>
      <c r="D325" s="350"/>
      <c r="E325" s="350"/>
      <c r="F325" s="350"/>
      <c r="G325" s="139">
        <f>SUM(G305:G324)</f>
        <v>0</v>
      </c>
      <c r="H325" s="140"/>
      <c r="I325" s="141">
        <f>IF(C303=C270,SUM(I305:I324)+I292,SUM(I305:I324))</f>
        <v>0</v>
      </c>
      <c r="J325"/>
      <c r="K325"/>
      <c r="L325"/>
      <c r="M325" s="180"/>
    </row>
    <row r="326" spans="1:15" ht="20.100000000000001" customHeight="1" thickBot="1" x14ac:dyDescent="0.35">
      <c r="A326" s="351" t="s">
        <v>124</v>
      </c>
      <c r="B326" s="352"/>
      <c r="C326" s="352"/>
      <c r="D326" s="352"/>
      <c r="E326" s="142">
        <f>SUM(G:G)/2</f>
        <v>0</v>
      </c>
      <c r="F326" s="353"/>
      <c r="G326" s="353"/>
      <c r="H326" s="354"/>
      <c r="I326" s="143">
        <f>SUM(I305:I324)+I293</f>
        <v>0</v>
      </c>
      <c r="J326"/>
      <c r="K326"/>
      <c r="L326"/>
      <c r="M326" s="180"/>
    </row>
    <row r="327" spans="1:15" ht="18.75" x14ac:dyDescent="0.3">
      <c r="A327" t="s">
        <v>123</v>
      </c>
      <c r="E327"/>
      <c r="J327"/>
      <c r="K327"/>
      <c r="L327"/>
      <c r="M327" s="180"/>
    </row>
    <row r="328" spans="1:15" ht="18.75" x14ac:dyDescent="0.3">
      <c r="E328"/>
      <c r="J328"/>
      <c r="K328"/>
      <c r="L328"/>
      <c r="M328" s="180"/>
    </row>
    <row r="329" spans="1:15" ht="18.75" x14ac:dyDescent="0.3">
      <c r="A329" s="45" t="s">
        <v>68</v>
      </c>
      <c r="B329" t="s">
        <v>69</v>
      </c>
      <c r="C329" s="45" t="s">
        <v>70</v>
      </c>
      <c r="D329" s="45"/>
      <c r="E329" s="288" t="s">
        <v>71</v>
      </c>
      <c r="F329" s="288"/>
      <c r="G329" s="288"/>
      <c r="J329"/>
      <c r="K329" s="99"/>
      <c r="L329" s="99"/>
      <c r="M329" s="181"/>
      <c r="N329" s="99"/>
      <c r="O329" s="99"/>
    </row>
    <row r="330" spans="1:15" ht="18.75" x14ac:dyDescent="0.3">
      <c r="C330" s="288" t="s">
        <v>72</v>
      </c>
      <c r="D330" s="288"/>
      <c r="E330" s="289"/>
      <c r="F330" s="289"/>
      <c r="G330" s="289"/>
      <c r="J330"/>
      <c r="K330" s="99"/>
      <c r="L330" s="99"/>
      <c r="M330" s="181"/>
      <c r="N330" s="99"/>
      <c r="O330" s="99"/>
    </row>
  </sheetData>
  <sheetProtection algorithmName="SHA-512" hashValue="DaucwcB/g0PZ79gs3ynHSH9cR+b/upnYpzNjY6eFAPncYSoLoSbxUn0rGoqDj0Jdxe5FJ8RvfYaS/jgN6gqYgw==" saltValue="l0jAEmk8s2d4q+EQb1X3/g==" spinCount="100000" sheet="1" objects="1" scenarios="1" formatCells="0" formatColumns="0" formatRows="0"/>
  <mergeCells count="150">
    <mergeCell ref="A326:D326"/>
    <mergeCell ref="F326:H326"/>
    <mergeCell ref="E329:G329"/>
    <mergeCell ref="C330:D330"/>
    <mergeCell ref="E330:G330"/>
    <mergeCell ref="A302:B302"/>
    <mergeCell ref="C302:I302"/>
    <mergeCell ref="A303:B303"/>
    <mergeCell ref="D303:I303"/>
    <mergeCell ref="A325:F325"/>
    <mergeCell ref="A298:I298"/>
    <mergeCell ref="A299:I299"/>
    <mergeCell ref="A300:I300"/>
    <mergeCell ref="A301:B301"/>
    <mergeCell ref="C301:I301"/>
    <mergeCell ref="A293:D293"/>
    <mergeCell ref="F293:H293"/>
    <mergeCell ref="E296:G296"/>
    <mergeCell ref="C297:D297"/>
    <mergeCell ref="E297:G297"/>
    <mergeCell ref="A269:B269"/>
    <mergeCell ref="C269:I269"/>
    <mergeCell ref="A270:B270"/>
    <mergeCell ref="D270:I270"/>
    <mergeCell ref="A292:F292"/>
    <mergeCell ref="A265:I265"/>
    <mergeCell ref="A266:I266"/>
    <mergeCell ref="A267:I267"/>
    <mergeCell ref="A268:B268"/>
    <mergeCell ref="C268:I268"/>
    <mergeCell ref="A260:D260"/>
    <mergeCell ref="F260:H260"/>
    <mergeCell ref="E263:G263"/>
    <mergeCell ref="C264:D264"/>
    <mergeCell ref="E264:G264"/>
    <mergeCell ref="A236:B236"/>
    <mergeCell ref="C236:I236"/>
    <mergeCell ref="A237:B237"/>
    <mergeCell ref="D237:I237"/>
    <mergeCell ref="A259:F259"/>
    <mergeCell ref="A232:I232"/>
    <mergeCell ref="A233:I233"/>
    <mergeCell ref="A234:I234"/>
    <mergeCell ref="A235:B235"/>
    <mergeCell ref="C235:I235"/>
    <mergeCell ref="A227:D227"/>
    <mergeCell ref="F227:H227"/>
    <mergeCell ref="E230:G230"/>
    <mergeCell ref="C231:D231"/>
    <mergeCell ref="E231:G231"/>
    <mergeCell ref="A203:B203"/>
    <mergeCell ref="C203:I203"/>
    <mergeCell ref="A204:B204"/>
    <mergeCell ref="D204:I204"/>
    <mergeCell ref="A226:F226"/>
    <mergeCell ref="A199:I199"/>
    <mergeCell ref="A200:I200"/>
    <mergeCell ref="A201:I201"/>
    <mergeCell ref="A202:B202"/>
    <mergeCell ref="C202:I202"/>
    <mergeCell ref="A194:D194"/>
    <mergeCell ref="F194:H194"/>
    <mergeCell ref="E197:G197"/>
    <mergeCell ref="C198:D198"/>
    <mergeCell ref="E198:G198"/>
    <mergeCell ref="A170:B170"/>
    <mergeCell ref="C170:I170"/>
    <mergeCell ref="A171:B171"/>
    <mergeCell ref="D171:I171"/>
    <mergeCell ref="A193:F193"/>
    <mergeCell ref="A166:I166"/>
    <mergeCell ref="A167:I167"/>
    <mergeCell ref="A168:I168"/>
    <mergeCell ref="A169:B169"/>
    <mergeCell ref="C169:I169"/>
    <mergeCell ref="A161:D161"/>
    <mergeCell ref="F161:H161"/>
    <mergeCell ref="E164:G164"/>
    <mergeCell ref="C165:D165"/>
    <mergeCell ref="E165:G165"/>
    <mergeCell ref="A137:B137"/>
    <mergeCell ref="C137:I137"/>
    <mergeCell ref="A138:B138"/>
    <mergeCell ref="D138:I138"/>
    <mergeCell ref="A160:F160"/>
    <mergeCell ref="A133:I133"/>
    <mergeCell ref="A134:I134"/>
    <mergeCell ref="A135:I135"/>
    <mergeCell ref="A136:B136"/>
    <mergeCell ref="C136:I136"/>
    <mergeCell ref="A128:D128"/>
    <mergeCell ref="F128:H128"/>
    <mergeCell ref="E131:G131"/>
    <mergeCell ref="C132:D132"/>
    <mergeCell ref="E132:G132"/>
    <mergeCell ref="A104:B104"/>
    <mergeCell ref="C104:I104"/>
    <mergeCell ref="A105:B105"/>
    <mergeCell ref="D105:I105"/>
    <mergeCell ref="A127:F127"/>
    <mergeCell ref="A100:I100"/>
    <mergeCell ref="A101:I101"/>
    <mergeCell ref="A102:I102"/>
    <mergeCell ref="A103:B103"/>
    <mergeCell ref="C103:I103"/>
    <mergeCell ref="A95:D95"/>
    <mergeCell ref="F95:H95"/>
    <mergeCell ref="E98:G98"/>
    <mergeCell ref="C99:D99"/>
    <mergeCell ref="E99:G99"/>
    <mergeCell ref="A71:B71"/>
    <mergeCell ref="C71:I71"/>
    <mergeCell ref="A72:B72"/>
    <mergeCell ref="D72:I72"/>
    <mergeCell ref="A94:F94"/>
    <mergeCell ref="A67:I67"/>
    <mergeCell ref="A68:I68"/>
    <mergeCell ref="A69:I69"/>
    <mergeCell ref="A70:B70"/>
    <mergeCell ref="C70:I70"/>
    <mergeCell ref="A62:D62"/>
    <mergeCell ref="F62:H62"/>
    <mergeCell ref="E65:G65"/>
    <mergeCell ref="C66:D66"/>
    <mergeCell ref="E66:G66"/>
    <mergeCell ref="A38:B38"/>
    <mergeCell ref="C38:I38"/>
    <mergeCell ref="A39:B39"/>
    <mergeCell ref="D39:I39"/>
    <mergeCell ref="A61:F61"/>
    <mergeCell ref="A34:I34"/>
    <mergeCell ref="A35:I35"/>
    <mergeCell ref="A36:I36"/>
    <mergeCell ref="A37:B37"/>
    <mergeCell ref="C37:I37"/>
    <mergeCell ref="C33:D33"/>
    <mergeCell ref="E33:G33"/>
    <mergeCell ref="A28:F28"/>
    <mergeCell ref="A29:D29"/>
    <mergeCell ref="F29:H29"/>
    <mergeCell ref="A6:B6"/>
    <mergeCell ref="C4:I4"/>
    <mergeCell ref="C5:I5"/>
    <mergeCell ref="D6:I6"/>
    <mergeCell ref="E32:G32"/>
    <mergeCell ref="A1:I1"/>
    <mergeCell ref="A2:I2"/>
    <mergeCell ref="A3:I3"/>
    <mergeCell ref="A4:B4"/>
    <mergeCell ref="A5:B5"/>
  </mergeCells>
  <dataValidations count="3">
    <dataValidation type="list" allowBlank="1" showInputMessage="1" showErrorMessage="1" sqref="B8:B27 B41:B60 B74:B93 B107:B126 B140:B159 B173:B192 B206:B225 B239:B258 B272:B291 B305:B324" xr:uid="{00000000-0002-0000-0B00-000000000000}">
      <formula1>INDIRECT(PersonelListesi)</formula1>
    </dataValidation>
    <dataValidation type="decimal" allowBlank="1" showInputMessage="1" showErrorMessage="1" error="Adam/Ay oranı en fazla 1 olabilir." prompt="Adam/Ay Oranı en fazla 1 olabilir." sqref="E8:E27 E41:E60 E74:E93 E107:E126 E140:E159 E173:E192 E206:E225 E239:E258 E272:E291 E305:E324" xr:uid="{00000000-0002-0000-0B00-000001000000}">
      <formula1>0</formula1>
      <formula2>1</formula2>
    </dataValidation>
    <dataValidation type="decimal" allowBlank="1" showInputMessage="1" showErrorMessage="1" error="Çalışılan ay değeri, G011B formunda prim gün sayısı olan ayların toplamından fazla olamaz." sqref="F8:F27 F41:F60 F74:F93 F107:F126 F140:F159 F173:F192 F206:F225 F239:F258 F272:F291 F305:F324" xr:uid="{00000000-0002-0000-0B00-000002000000}">
      <formula1>0</formula1>
      <formula2>L8</formula2>
    </dataValidation>
  </dataValidations>
  <pageMargins left="0.7" right="0.7" top="0.75" bottom="0.75" header="0.3" footer="0.3"/>
  <pageSetup paperSize="9" orientation="landscape"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K71"/>
  <sheetViews>
    <sheetView workbookViewId="0">
      <selection activeCell="B8" sqref="B8"/>
    </sheetView>
  </sheetViews>
  <sheetFormatPr defaultRowHeight="15.75" x14ac:dyDescent="0.25"/>
  <cols>
    <col min="1" max="1" width="6.5703125" customWidth="1"/>
    <col min="2" max="2" width="12.5703125" customWidth="1"/>
    <col min="3" max="4" width="28.5703125" customWidth="1"/>
    <col min="5" max="5" width="18.42578125" customWidth="1"/>
    <col min="6" max="6" width="26.5703125" customWidth="1"/>
    <col min="7" max="7" width="12.5703125" customWidth="1"/>
    <col min="8" max="8" width="17.5703125" customWidth="1"/>
    <col min="9" max="10" width="13.5703125" customWidth="1"/>
    <col min="11" max="11" width="28.140625" style="144" bestFit="1" customWidth="1"/>
  </cols>
  <sheetData>
    <row r="1" spans="1:11" x14ac:dyDescent="0.25">
      <c r="A1" s="298" t="s">
        <v>125</v>
      </c>
      <c r="B1" s="298"/>
      <c r="C1" s="298"/>
      <c r="D1" s="298"/>
      <c r="E1" s="298"/>
      <c r="F1" s="298"/>
      <c r="G1" s="298"/>
      <c r="H1" s="298"/>
      <c r="I1" s="298"/>
      <c r="J1" s="298"/>
    </row>
    <row r="2" spans="1:11" x14ac:dyDescent="0.25">
      <c r="A2" s="297" t="str">
        <f>IF(Dönem&lt;&gt;"",CONCATENATE(Dönem,". döneme aittir."),"")</f>
        <v/>
      </c>
      <c r="B2" s="297"/>
      <c r="C2" s="297"/>
      <c r="D2" s="297"/>
      <c r="E2" s="297"/>
      <c r="F2" s="297"/>
      <c r="G2" s="297"/>
      <c r="H2" s="297"/>
      <c r="I2" s="297"/>
      <c r="J2" s="297"/>
    </row>
    <row r="3" spans="1:11" ht="15.95" customHeight="1" thickBot="1" x14ac:dyDescent="0.35">
      <c r="A3" s="303" t="s">
        <v>126</v>
      </c>
      <c r="B3" s="303"/>
      <c r="C3" s="303"/>
      <c r="D3" s="303"/>
      <c r="E3" s="303"/>
      <c r="F3" s="303"/>
      <c r="G3" s="303"/>
      <c r="H3" s="303"/>
      <c r="I3" s="303"/>
      <c r="J3" s="303"/>
    </row>
    <row r="4" spans="1:11" ht="31.5" customHeight="1" thickBot="1" x14ac:dyDescent="0.3">
      <c r="A4" s="362" t="s">
        <v>1</v>
      </c>
      <c r="B4" s="363"/>
      <c r="C4" s="362" t="str">
        <f>IF(ProjeNo&gt;0,ProjeNo,"")</f>
        <v/>
      </c>
      <c r="D4" s="364"/>
      <c r="E4" s="364"/>
      <c r="F4" s="364"/>
      <c r="G4" s="364"/>
      <c r="H4" s="364"/>
      <c r="I4" s="364"/>
      <c r="J4" s="363"/>
    </row>
    <row r="5" spans="1:11" ht="31.5" customHeight="1" thickBot="1" x14ac:dyDescent="0.3">
      <c r="A5" s="355" t="s">
        <v>2</v>
      </c>
      <c r="B5" s="356"/>
      <c r="C5" s="357" t="str">
        <f>IF(ProjeAdı&gt;0,ProjeAdı,"")</f>
        <v/>
      </c>
      <c r="D5" s="358"/>
      <c r="E5" s="358"/>
      <c r="F5" s="358"/>
      <c r="G5" s="358"/>
      <c r="H5" s="358"/>
      <c r="I5" s="358"/>
      <c r="J5" s="359"/>
    </row>
    <row r="6" spans="1:11" s="131" customFormat="1" ht="36.950000000000003" customHeight="1" thickBot="1" x14ac:dyDescent="0.3">
      <c r="A6" s="360" t="s">
        <v>10</v>
      </c>
      <c r="B6" s="360" t="s">
        <v>127</v>
      </c>
      <c r="C6" s="360" t="s">
        <v>11</v>
      </c>
      <c r="D6" s="360" t="s">
        <v>128</v>
      </c>
      <c r="E6" s="360" t="s">
        <v>129</v>
      </c>
      <c r="F6" s="360" t="s">
        <v>130</v>
      </c>
      <c r="G6" s="360" t="s">
        <v>131</v>
      </c>
      <c r="H6" s="360" t="s">
        <v>132</v>
      </c>
      <c r="I6" s="145" t="s">
        <v>133</v>
      </c>
      <c r="J6" s="145" t="s">
        <v>133</v>
      </c>
      <c r="K6" s="146"/>
    </row>
    <row r="7" spans="1:11" ht="18" customHeight="1" thickBot="1" x14ac:dyDescent="0.3">
      <c r="A7" s="361"/>
      <c r="B7" s="361"/>
      <c r="C7" s="361"/>
      <c r="D7" s="361"/>
      <c r="E7" s="361"/>
      <c r="F7" s="361"/>
      <c r="G7" s="361"/>
      <c r="H7" s="361"/>
      <c r="I7" s="145" t="s">
        <v>134</v>
      </c>
      <c r="J7" s="145" t="s">
        <v>135</v>
      </c>
    </row>
    <row r="8" spans="1:11" ht="41.1" customHeight="1" x14ac:dyDescent="0.25">
      <c r="A8" s="147">
        <v>1</v>
      </c>
      <c r="B8" s="148"/>
      <c r="C8" s="149"/>
      <c r="D8" s="149"/>
      <c r="E8" s="149"/>
      <c r="F8" s="149"/>
      <c r="G8" s="150"/>
      <c r="H8" s="151"/>
      <c r="I8" s="152"/>
      <c r="J8" s="152"/>
      <c r="K8" s="144" t="str">
        <f>IF(AND(I8&gt;0,J8=""),"KDV Dahil Tutar Yazılmalıdır.","")</f>
        <v/>
      </c>
    </row>
    <row r="9" spans="1:11" ht="41.1" customHeight="1" x14ac:dyDescent="0.25">
      <c r="A9" s="147">
        <v>2</v>
      </c>
      <c r="B9" s="148"/>
      <c r="C9" s="149"/>
      <c r="D9" s="149"/>
      <c r="E9" s="149"/>
      <c r="F9" s="149"/>
      <c r="G9" s="150"/>
      <c r="H9" s="151"/>
      <c r="I9" s="152"/>
      <c r="J9" s="152"/>
      <c r="K9" s="144" t="str">
        <f t="shared" ref="K9:K17" si="0">IF(AND(I9&gt;0,J9=""),"KDV Dahil Tutar Yazılmalıdır.","")</f>
        <v/>
      </c>
    </row>
    <row r="10" spans="1:11" ht="41.1" customHeight="1" x14ac:dyDescent="0.25">
      <c r="A10" s="147">
        <v>3</v>
      </c>
      <c r="B10" s="148"/>
      <c r="C10" s="149"/>
      <c r="D10" s="149"/>
      <c r="E10" s="149"/>
      <c r="F10" s="149"/>
      <c r="G10" s="150"/>
      <c r="H10" s="151"/>
      <c r="I10" s="152"/>
      <c r="J10" s="152"/>
      <c r="K10" s="144" t="str">
        <f t="shared" si="0"/>
        <v/>
      </c>
    </row>
    <row r="11" spans="1:11" ht="41.1" customHeight="1" x14ac:dyDescent="0.25">
      <c r="A11" s="147">
        <v>4</v>
      </c>
      <c r="B11" s="148"/>
      <c r="C11" s="149"/>
      <c r="D11" s="149"/>
      <c r="E11" s="149"/>
      <c r="F11" s="149"/>
      <c r="G11" s="150"/>
      <c r="H11" s="151"/>
      <c r="I11" s="152"/>
      <c r="J11" s="152"/>
      <c r="K11" s="144" t="str">
        <f t="shared" si="0"/>
        <v/>
      </c>
    </row>
    <row r="12" spans="1:11" ht="41.1" customHeight="1" x14ac:dyDescent="0.25">
      <c r="A12" s="147">
        <v>5</v>
      </c>
      <c r="B12" s="148"/>
      <c r="C12" s="149"/>
      <c r="D12" s="149"/>
      <c r="E12" s="149"/>
      <c r="F12" s="149"/>
      <c r="G12" s="150"/>
      <c r="H12" s="151"/>
      <c r="I12" s="152"/>
      <c r="J12" s="152"/>
      <c r="K12" s="144" t="str">
        <f t="shared" si="0"/>
        <v/>
      </c>
    </row>
    <row r="13" spans="1:11" ht="41.1" customHeight="1" x14ac:dyDescent="0.25">
      <c r="A13" s="147">
        <v>6</v>
      </c>
      <c r="B13" s="148"/>
      <c r="C13" s="149"/>
      <c r="D13" s="149"/>
      <c r="E13" s="149"/>
      <c r="F13" s="149"/>
      <c r="G13" s="150"/>
      <c r="H13" s="151"/>
      <c r="I13" s="152"/>
      <c r="J13" s="152"/>
      <c r="K13" s="144" t="str">
        <f t="shared" si="0"/>
        <v/>
      </c>
    </row>
    <row r="14" spans="1:11" ht="41.1" customHeight="1" x14ac:dyDescent="0.25">
      <c r="A14" s="147">
        <v>7</v>
      </c>
      <c r="B14" s="148"/>
      <c r="C14" s="149"/>
      <c r="D14" s="149"/>
      <c r="E14" s="149"/>
      <c r="F14" s="149"/>
      <c r="G14" s="150"/>
      <c r="H14" s="151"/>
      <c r="I14" s="152"/>
      <c r="J14" s="152"/>
      <c r="K14" s="144" t="str">
        <f t="shared" si="0"/>
        <v/>
      </c>
    </row>
    <row r="15" spans="1:11" ht="41.1" customHeight="1" x14ac:dyDescent="0.25">
      <c r="A15" s="147">
        <v>8</v>
      </c>
      <c r="B15" s="148"/>
      <c r="C15" s="149"/>
      <c r="D15" s="149"/>
      <c r="E15" s="149"/>
      <c r="F15" s="149"/>
      <c r="G15" s="150"/>
      <c r="H15" s="151"/>
      <c r="I15" s="152"/>
      <c r="J15" s="152"/>
      <c r="K15" s="144" t="str">
        <f t="shared" si="0"/>
        <v/>
      </c>
    </row>
    <row r="16" spans="1:11" ht="41.1" customHeight="1" x14ac:dyDescent="0.25">
      <c r="A16" s="147">
        <v>9</v>
      </c>
      <c r="B16" s="148"/>
      <c r="C16" s="149"/>
      <c r="D16" s="149"/>
      <c r="E16" s="149"/>
      <c r="F16" s="149"/>
      <c r="G16" s="150"/>
      <c r="H16" s="151"/>
      <c r="I16" s="152"/>
      <c r="J16" s="152"/>
      <c r="K16" s="144" t="str">
        <f t="shared" si="0"/>
        <v/>
      </c>
    </row>
    <row r="17" spans="1:11" ht="41.1" customHeight="1" thickBot="1" x14ac:dyDescent="0.3">
      <c r="A17" s="147">
        <v>10</v>
      </c>
      <c r="B17" s="148"/>
      <c r="C17" s="149"/>
      <c r="D17" s="149"/>
      <c r="E17" s="149"/>
      <c r="F17" s="149"/>
      <c r="G17" s="150"/>
      <c r="H17" s="151"/>
      <c r="I17" s="152"/>
      <c r="J17" s="152"/>
      <c r="K17" s="144" t="str">
        <f t="shared" si="0"/>
        <v/>
      </c>
    </row>
    <row r="18" spans="1:11" ht="24" customHeight="1" thickBot="1" x14ac:dyDescent="0.35">
      <c r="H18" s="153" t="s">
        <v>66</v>
      </c>
      <c r="I18" s="154">
        <f>SUM(I8:I17)</f>
        <v>0</v>
      </c>
      <c r="J18" s="140"/>
    </row>
    <row r="19" spans="1:11" x14ac:dyDescent="0.25">
      <c r="A19" t="s">
        <v>123</v>
      </c>
    </row>
    <row r="21" spans="1:11" x14ac:dyDescent="0.25">
      <c r="B21" t="s">
        <v>68</v>
      </c>
      <c r="C21" t="s">
        <v>69</v>
      </c>
      <c r="D21" t="s">
        <v>70</v>
      </c>
      <c r="E21" t="s">
        <v>71</v>
      </c>
    </row>
    <row r="22" spans="1:11" x14ac:dyDescent="0.25">
      <c r="D22" t="s">
        <v>72</v>
      </c>
    </row>
    <row r="25" spans="1:11" x14ac:dyDescent="0.25">
      <c r="A25" s="298" t="s">
        <v>125</v>
      </c>
      <c r="B25" s="298"/>
      <c r="C25" s="298"/>
      <c r="D25" s="298"/>
      <c r="E25" s="298"/>
      <c r="F25" s="298"/>
      <c r="G25" s="298"/>
      <c r="H25" s="298"/>
      <c r="I25" s="298"/>
      <c r="J25" s="298"/>
    </row>
    <row r="26" spans="1:11" x14ac:dyDescent="0.25">
      <c r="A26" s="297" t="str">
        <f>IF(Dönem&lt;&gt;"",CONCATENATE(Dönem,". döneme aittir."),"")</f>
        <v/>
      </c>
      <c r="B26" s="297"/>
      <c r="C26" s="297"/>
      <c r="D26" s="297"/>
      <c r="E26" s="297"/>
      <c r="F26" s="297"/>
      <c r="G26" s="297"/>
      <c r="H26" s="297"/>
      <c r="I26" s="297"/>
      <c r="J26" s="297"/>
    </row>
    <row r="27" spans="1:11" ht="15.95" customHeight="1" thickBot="1" x14ac:dyDescent="0.35">
      <c r="A27" s="303" t="s">
        <v>126</v>
      </c>
      <c r="B27" s="303"/>
      <c r="C27" s="303"/>
      <c r="D27" s="303"/>
      <c r="E27" s="303"/>
      <c r="F27" s="303"/>
      <c r="G27" s="303"/>
      <c r="H27" s="303"/>
      <c r="I27" s="303"/>
      <c r="J27" s="303"/>
    </row>
    <row r="28" spans="1:11" ht="31.5" customHeight="1" thickBot="1" x14ac:dyDescent="0.3">
      <c r="A28" s="362" t="s">
        <v>1</v>
      </c>
      <c r="B28" s="363"/>
      <c r="C28" s="362" t="str">
        <f>IF(ProjeNo&gt;0,ProjeNo,"")</f>
        <v/>
      </c>
      <c r="D28" s="364"/>
      <c r="E28" s="364"/>
      <c r="F28" s="364"/>
      <c r="G28" s="364"/>
      <c r="H28" s="364"/>
      <c r="I28" s="364"/>
      <c r="J28" s="363"/>
    </row>
    <row r="29" spans="1:11" ht="31.5" customHeight="1" thickBot="1" x14ac:dyDescent="0.3">
      <c r="A29" s="355" t="s">
        <v>2</v>
      </c>
      <c r="B29" s="356"/>
      <c r="C29" s="357" t="str">
        <f>IF(ProjeAdı&gt;0,ProjeAdı,"")</f>
        <v/>
      </c>
      <c r="D29" s="358"/>
      <c r="E29" s="358"/>
      <c r="F29" s="358"/>
      <c r="G29" s="358"/>
      <c r="H29" s="358"/>
      <c r="I29" s="358"/>
      <c r="J29" s="359"/>
    </row>
    <row r="30" spans="1:11" s="131" customFormat="1" ht="36.950000000000003" customHeight="1" thickBot="1" x14ac:dyDescent="0.3">
      <c r="A30" s="360" t="s">
        <v>10</v>
      </c>
      <c r="B30" s="360" t="s">
        <v>127</v>
      </c>
      <c r="C30" s="360" t="s">
        <v>11</v>
      </c>
      <c r="D30" s="360" t="s">
        <v>128</v>
      </c>
      <c r="E30" s="360" t="s">
        <v>129</v>
      </c>
      <c r="F30" s="360" t="s">
        <v>130</v>
      </c>
      <c r="G30" s="360" t="s">
        <v>131</v>
      </c>
      <c r="H30" s="360" t="s">
        <v>132</v>
      </c>
      <c r="I30" s="145" t="s">
        <v>133</v>
      </c>
      <c r="J30" s="145" t="s">
        <v>133</v>
      </c>
      <c r="K30" s="146"/>
    </row>
    <row r="31" spans="1:11" ht="18" customHeight="1" thickBot="1" x14ac:dyDescent="0.3">
      <c r="A31" s="361"/>
      <c r="B31" s="361"/>
      <c r="C31" s="361"/>
      <c r="D31" s="361"/>
      <c r="E31" s="361"/>
      <c r="F31" s="361"/>
      <c r="G31" s="361"/>
      <c r="H31" s="361"/>
      <c r="I31" s="145" t="s">
        <v>134</v>
      </c>
      <c r="J31" s="145" t="s">
        <v>135</v>
      </c>
    </row>
    <row r="32" spans="1:11" ht="41.1" customHeight="1" x14ac:dyDescent="0.25">
      <c r="A32" s="147">
        <v>11</v>
      </c>
      <c r="B32" s="148"/>
      <c r="C32" s="149"/>
      <c r="D32" s="149"/>
      <c r="E32" s="149"/>
      <c r="F32" s="149"/>
      <c r="G32" s="155"/>
      <c r="H32" s="151"/>
      <c r="I32" s="152"/>
      <c r="J32" s="152"/>
      <c r="K32" s="144" t="str">
        <f>IF(AND(I32&gt;0,J32=""),"KDV Dahil Tutar Yazılmalıdır.","")</f>
        <v/>
      </c>
    </row>
    <row r="33" spans="1:11" ht="41.1" customHeight="1" x14ac:dyDescent="0.25">
      <c r="A33" s="147">
        <v>12</v>
      </c>
      <c r="B33" s="148"/>
      <c r="C33" s="149"/>
      <c r="D33" s="149"/>
      <c r="E33" s="149"/>
      <c r="F33" s="149"/>
      <c r="G33" s="155"/>
      <c r="H33" s="151"/>
      <c r="I33" s="152"/>
      <c r="J33" s="152"/>
      <c r="K33" s="144" t="str">
        <f t="shared" ref="K33:K41" si="1">IF(AND(I33&gt;0,J33=""),"KDV Dahil Tutar Yazılmalıdır.","")</f>
        <v/>
      </c>
    </row>
    <row r="34" spans="1:11" ht="41.1" customHeight="1" x14ac:dyDescent="0.25">
      <c r="A34" s="147">
        <v>13</v>
      </c>
      <c r="B34" s="148"/>
      <c r="C34" s="149"/>
      <c r="D34" s="149"/>
      <c r="E34" s="149"/>
      <c r="F34" s="149"/>
      <c r="G34" s="155"/>
      <c r="H34" s="151"/>
      <c r="I34" s="152"/>
      <c r="J34" s="152"/>
      <c r="K34" s="144" t="str">
        <f t="shared" si="1"/>
        <v/>
      </c>
    </row>
    <row r="35" spans="1:11" ht="41.1" customHeight="1" x14ac:dyDescent="0.25">
      <c r="A35" s="147">
        <v>14</v>
      </c>
      <c r="B35" s="148"/>
      <c r="C35" s="149"/>
      <c r="D35" s="149"/>
      <c r="E35" s="149"/>
      <c r="F35" s="149"/>
      <c r="G35" s="155"/>
      <c r="H35" s="151"/>
      <c r="I35" s="152"/>
      <c r="J35" s="152"/>
      <c r="K35" s="144" t="str">
        <f t="shared" si="1"/>
        <v/>
      </c>
    </row>
    <row r="36" spans="1:11" ht="41.1" customHeight="1" x14ac:dyDescent="0.25">
      <c r="A36" s="147">
        <v>15</v>
      </c>
      <c r="B36" s="148"/>
      <c r="C36" s="149"/>
      <c r="D36" s="149"/>
      <c r="E36" s="149"/>
      <c r="F36" s="149"/>
      <c r="G36" s="155"/>
      <c r="H36" s="151"/>
      <c r="I36" s="152"/>
      <c r="J36" s="152"/>
      <c r="K36" s="144" t="str">
        <f t="shared" si="1"/>
        <v/>
      </c>
    </row>
    <row r="37" spans="1:11" ht="41.1" customHeight="1" x14ac:dyDescent="0.25">
      <c r="A37" s="147">
        <v>16</v>
      </c>
      <c r="B37" s="148"/>
      <c r="C37" s="149"/>
      <c r="D37" s="149"/>
      <c r="E37" s="149"/>
      <c r="F37" s="149"/>
      <c r="G37" s="155"/>
      <c r="H37" s="151"/>
      <c r="I37" s="152"/>
      <c r="J37" s="152"/>
      <c r="K37" s="144" t="str">
        <f t="shared" si="1"/>
        <v/>
      </c>
    </row>
    <row r="38" spans="1:11" ht="41.1" customHeight="1" x14ac:dyDescent="0.25">
      <c r="A38" s="147">
        <v>17</v>
      </c>
      <c r="B38" s="148"/>
      <c r="C38" s="149"/>
      <c r="D38" s="149"/>
      <c r="E38" s="149"/>
      <c r="F38" s="149"/>
      <c r="G38" s="155"/>
      <c r="H38" s="151"/>
      <c r="I38" s="152"/>
      <c r="J38" s="152"/>
      <c r="K38" s="144" t="str">
        <f t="shared" si="1"/>
        <v/>
      </c>
    </row>
    <row r="39" spans="1:11" ht="41.1" customHeight="1" x14ac:dyDescent="0.25">
      <c r="A39" s="147">
        <v>18</v>
      </c>
      <c r="B39" s="148"/>
      <c r="C39" s="149"/>
      <c r="D39" s="149"/>
      <c r="E39" s="149"/>
      <c r="F39" s="149"/>
      <c r="G39" s="155"/>
      <c r="H39" s="151"/>
      <c r="I39" s="152"/>
      <c r="J39" s="152"/>
      <c r="K39" s="144" t="str">
        <f t="shared" si="1"/>
        <v/>
      </c>
    </row>
    <row r="40" spans="1:11" ht="41.1" customHeight="1" x14ac:dyDescent="0.25">
      <c r="A40" s="147">
        <v>19</v>
      </c>
      <c r="B40" s="148"/>
      <c r="C40" s="149"/>
      <c r="D40" s="149"/>
      <c r="E40" s="149"/>
      <c r="F40" s="149"/>
      <c r="G40" s="155"/>
      <c r="H40" s="151"/>
      <c r="I40" s="152"/>
      <c r="J40" s="152"/>
      <c r="K40" s="144" t="str">
        <f t="shared" si="1"/>
        <v/>
      </c>
    </row>
    <row r="41" spans="1:11" ht="41.1" customHeight="1" thickBot="1" x14ac:dyDescent="0.3">
      <c r="A41" s="147">
        <v>20</v>
      </c>
      <c r="B41" s="148"/>
      <c r="C41" s="149"/>
      <c r="D41" s="149"/>
      <c r="E41" s="149"/>
      <c r="F41" s="149"/>
      <c r="G41" s="155"/>
      <c r="H41" s="151"/>
      <c r="I41" s="152"/>
      <c r="J41" s="152"/>
      <c r="K41" s="144" t="str">
        <f t="shared" si="1"/>
        <v/>
      </c>
    </row>
    <row r="42" spans="1:11" ht="24" customHeight="1" thickBot="1" x14ac:dyDescent="0.35">
      <c r="H42" s="153" t="s">
        <v>66</v>
      </c>
      <c r="I42" s="154">
        <f>SUM(I32:I41)+I18</f>
        <v>0</v>
      </c>
      <c r="J42" s="140"/>
    </row>
    <row r="43" spans="1:11" x14ac:dyDescent="0.25">
      <c r="A43" t="s">
        <v>123</v>
      </c>
    </row>
    <row r="45" spans="1:11" x14ac:dyDescent="0.25">
      <c r="B45" t="s">
        <v>68</v>
      </c>
      <c r="C45" t="s">
        <v>69</v>
      </c>
      <c r="D45" t="s">
        <v>70</v>
      </c>
      <c r="E45" t="s">
        <v>71</v>
      </c>
    </row>
    <row r="46" spans="1:11" x14ac:dyDescent="0.25">
      <c r="D46" t="s">
        <v>72</v>
      </c>
    </row>
    <row r="50" spans="1:11" x14ac:dyDescent="0.25">
      <c r="A50" s="298" t="s">
        <v>125</v>
      </c>
      <c r="B50" s="298"/>
      <c r="C50" s="298"/>
      <c r="D50" s="298"/>
      <c r="E50" s="298"/>
      <c r="F50" s="298"/>
      <c r="G50" s="298"/>
      <c r="H50" s="298"/>
      <c r="I50" s="298"/>
      <c r="J50" s="298"/>
    </row>
    <row r="51" spans="1:11" x14ac:dyDescent="0.25">
      <c r="A51" s="297" t="str">
        <f>IF(Dönem&lt;&gt;"",CONCATENATE(Dönem,". döneme aittir."),"")</f>
        <v/>
      </c>
      <c r="B51" s="297"/>
      <c r="C51" s="297"/>
      <c r="D51" s="297"/>
      <c r="E51" s="297"/>
      <c r="F51" s="297"/>
      <c r="G51" s="297"/>
      <c r="H51" s="297"/>
      <c r="I51" s="297"/>
      <c r="J51" s="297"/>
    </row>
    <row r="52" spans="1:11" ht="15.95" customHeight="1" thickBot="1" x14ac:dyDescent="0.35">
      <c r="A52" s="303" t="s">
        <v>126</v>
      </c>
      <c r="B52" s="303"/>
      <c r="C52" s="303"/>
      <c r="D52" s="303"/>
      <c r="E52" s="303"/>
      <c r="F52" s="303"/>
      <c r="G52" s="303"/>
      <c r="H52" s="303"/>
      <c r="I52" s="303"/>
      <c r="J52" s="303"/>
    </row>
    <row r="53" spans="1:11" ht="31.5" customHeight="1" thickBot="1" x14ac:dyDescent="0.3">
      <c r="A53" s="362" t="s">
        <v>1</v>
      </c>
      <c r="B53" s="363"/>
      <c r="C53" s="362" t="str">
        <f>IF(ProjeNo&gt;0,ProjeNo,"")</f>
        <v/>
      </c>
      <c r="D53" s="364"/>
      <c r="E53" s="364"/>
      <c r="F53" s="364"/>
      <c r="G53" s="364"/>
      <c r="H53" s="364"/>
      <c r="I53" s="364"/>
      <c r="J53" s="363"/>
    </row>
    <row r="54" spans="1:11" ht="31.5" customHeight="1" thickBot="1" x14ac:dyDescent="0.3">
      <c r="A54" s="355" t="s">
        <v>2</v>
      </c>
      <c r="B54" s="356"/>
      <c r="C54" s="357" t="str">
        <f>IF(ProjeAdı&gt;0,ProjeAdı,"")</f>
        <v/>
      </c>
      <c r="D54" s="358"/>
      <c r="E54" s="358"/>
      <c r="F54" s="358"/>
      <c r="G54" s="358"/>
      <c r="H54" s="358"/>
      <c r="I54" s="358"/>
      <c r="J54" s="359"/>
    </row>
    <row r="55" spans="1:11" s="131" customFormat="1" ht="36.950000000000003" customHeight="1" thickBot="1" x14ac:dyDescent="0.3">
      <c r="A55" s="360" t="s">
        <v>10</v>
      </c>
      <c r="B55" s="360" t="s">
        <v>127</v>
      </c>
      <c r="C55" s="360" t="s">
        <v>11</v>
      </c>
      <c r="D55" s="360" t="s">
        <v>128</v>
      </c>
      <c r="E55" s="360" t="s">
        <v>129</v>
      </c>
      <c r="F55" s="360" t="s">
        <v>130</v>
      </c>
      <c r="G55" s="360" t="s">
        <v>131</v>
      </c>
      <c r="H55" s="360" t="s">
        <v>132</v>
      </c>
      <c r="I55" s="145" t="s">
        <v>133</v>
      </c>
      <c r="J55" s="145" t="s">
        <v>133</v>
      </c>
      <c r="K55" s="146"/>
    </row>
    <row r="56" spans="1:11" ht="18" customHeight="1" thickBot="1" x14ac:dyDescent="0.3">
      <c r="A56" s="361"/>
      <c r="B56" s="361"/>
      <c r="C56" s="361"/>
      <c r="D56" s="361"/>
      <c r="E56" s="361"/>
      <c r="F56" s="361"/>
      <c r="G56" s="361"/>
      <c r="H56" s="361"/>
      <c r="I56" s="145" t="s">
        <v>134</v>
      </c>
      <c r="J56" s="145" t="s">
        <v>135</v>
      </c>
    </row>
    <row r="57" spans="1:11" ht="41.1" customHeight="1" x14ac:dyDescent="0.25">
      <c r="A57" s="147">
        <v>31</v>
      </c>
      <c r="B57" s="148"/>
      <c r="C57" s="149"/>
      <c r="D57" s="149"/>
      <c r="E57" s="149"/>
      <c r="F57" s="149"/>
      <c r="G57" s="155"/>
      <c r="H57" s="151"/>
      <c r="I57" s="152"/>
      <c r="J57" s="152"/>
      <c r="K57" s="144" t="str">
        <f>IF(AND(I57&gt;0,J57=""),"KDV Dahil Tutar Yazılmalıdır.","")</f>
        <v/>
      </c>
    </row>
    <row r="58" spans="1:11" ht="41.1" customHeight="1" x14ac:dyDescent="0.25">
      <c r="A58" s="147">
        <v>32</v>
      </c>
      <c r="B58" s="148"/>
      <c r="C58" s="149"/>
      <c r="D58" s="149"/>
      <c r="E58" s="149"/>
      <c r="F58" s="149"/>
      <c r="G58" s="155"/>
      <c r="H58" s="151"/>
      <c r="I58" s="152"/>
      <c r="J58" s="152"/>
      <c r="K58" s="144" t="str">
        <f t="shared" ref="K58:K66" si="2">IF(AND(I58&gt;0,J58=""),"KDV Dahil Tutar Yazılmalıdır.","")</f>
        <v/>
      </c>
    </row>
    <row r="59" spans="1:11" ht="41.1" customHeight="1" x14ac:dyDescent="0.25">
      <c r="A59" s="147">
        <v>33</v>
      </c>
      <c r="B59" s="148"/>
      <c r="C59" s="149"/>
      <c r="D59" s="149"/>
      <c r="E59" s="149"/>
      <c r="F59" s="149"/>
      <c r="G59" s="155"/>
      <c r="H59" s="151"/>
      <c r="I59" s="152"/>
      <c r="J59" s="152"/>
      <c r="K59" s="144" t="str">
        <f t="shared" si="2"/>
        <v/>
      </c>
    </row>
    <row r="60" spans="1:11" ht="41.1" customHeight="1" x14ac:dyDescent="0.25">
      <c r="A60" s="147">
        <v>34</v>
      </c>
      <c r="B60" s="148"/>
      <c r="C60" s="149"/>
      <c r="D60" s="149"/>
      <c r="E60" s="149"/>
      <c r="F60" s="149"/>
      <c r="G60" s="155"/>
      <c r="H60" s="151"/>
      <c r="I60" s="152"/>
      <c r="J60" s="152"/>
      <c r="K60" s="144" t="str">
        <f t="shared" si="2"/>
        <v/>
      </c>
    </row>
    <row r="61" spans="1:11" ht="41.1" customHeight="1" x14ac:dyDescent="0.25">
      <c r="A61" s="147">
        <v>35</v>
      </c>
      <c r="B61" s="148"/>
      <c r="C61" s="149"/>
      <c r="D61" s="149"/>
      <c r="E61" s="149"/>
      <c r="F61" s="149"/>
      <c r="G61" s="155"/>
      <c r="H61" s="151"/>
      <c r="I61" s="152"/>
      <c r="J61" s="152"/>
      <c r="K61" s="144" t="str">
        <f t="shared" si="2"/>
        <v/>
      </c>
    </row>
    <row r="62" spans="1:11" ht="41.1" customHeight="1" x14ac:dyDescent="0.25">
      <c r="A62" s="147">
        <v>36</v>
      </c>
      <c r="B62" s="148"/>
      <c r="C62" s="149"/>
      <c r="D62" s="149"/>
      <c r="E62" s="149"/>
      <c r="F62" s="149"/>
      <c r="G62" s="155"/>
      <c r="H62" s="151"/>
      <c r="I62" s="152"/>
      <c r="J62" s="152"/>
      <c r="K62" s="144" t="str">
        <f t="shared" si="2"/>
        <v/>
      </c>
    </row>
    <row r="63" spans="1:11" ht="41.1" customHeight="1" x14ac:dyDescent="0.25">
      <c r="A63" s="147">
        <v>37</v>
      </c>
      <c r="B63" s="148"/>
      <c r="C63" s="149"/>
      <c r="D63" s="149"/>
      <c r="E63" s="149"/>
      <c r="F63" s="149"/>
      <c r="G63" s="155"/>
      <c r="H63" s="151"/>
      <c r="I63" s="152"/>
      <c r="J63" s="152"/>
      <c r="K63" s="144" t="str">
        <f t="shared" si="2"/>
        <v/>
      </c>
    </row>
    <row r="64" spans="1:11" ht="41.1" customHeight="1" x14ac:dyDescent="0.25">
      <c r="A64" s="147">
        <v>38</v>
      </c>
      <c r="B64" s="148"/>
      <c r="C64" s="149"/>
      <c r="D64" s="149"/>
      <c r="E64" s="149"/>
      <c r="F64" s="149"/>
      <c r="G64" s="155"/>
      <c r="H64" s="151"/>
      <c r="I64" s="152"/>
      <c r="J64" s="152"/>
      <c r="K64" s="144" t="str">
        <f t="shared" si="2"/>
        <v/>
      </c>
    </row>
    <row r="65" spans="1:11" ht="41.1" customHeight="1" x14ac:dyDescent="0.25">
      <c r="A65" s="147">
        <v>39</v>
      </c>
      <c r="B65" s="148"/>
      <c r="C65" s="149"/>
      <c r="D65" s="149"/>
      <c r="E65" s="149"/>
      <c r="F65" s="149"/>
      <c r="G65" s="155"/>
      <c r="H65" s="151"/>
      <c r="I65" s="152"/>
      <c r="J65" s="152"/>
      <c r="K65" s="144" t="str">
        <f t="shared" si="2"/>
        <v/>
      </c>
    </row>
    <row r="66" spans="1:11" ht="41.1" customHeight="1" thickBot="1" x14ac:dyDescent="0.3">
      <c r="A66" s="147">
        <v>40</v>
      </c>
      <c r="B66" s="148"/>
      <c r="C66" s="149"/>
      <c r="D66" s="149"/>
      <c r="E66" s="149"/>
      <c r="F66" s="149"/>
      <c r="G66" s="155"/>
      <c r="H66" s="151"/>
      <c r="I66" s="152"/>
      <c r="J66" s="152"/>
      <c r="K66" s="144" t="str">
        <f t="shared" si="2"/>
        <v/>
      </c>
    </row>
    <row r="67" spans="1:11" ht="24" customHeight="1" thickBot="1" x14ac:dyDescent="0.35">
      <c r="H67" s="153" t="s">
        <v>66</v>
      </c>
      <c r="I67" s="154">
        <f>SUM(I57:I66)+I42</f>
        <v>0</v>
      </c>
      <c r="J67" s="140"/>
    </row>
    <row r="68" spans="1:11" x14ac:dyDescent="0.25">
      <c r="A68" t="s">
        <v>123</v>
      </c>
    </row>
    <row r="70" spans="1:11" x14ac:dyDescent="0.25">
      <c r="B70" t="s">
        <v>68</v>
      </c>
      <c r="C70" t="s">
        <v>69</v>
      </c>
      <c r="D70" t="s">
        <v>70</v>
      </c>
      <c r="E70" t="s">
        <v>71</v>
      </c>
    </row>
    <row r="71" spans="1:11" x14ac:dyDescent="0.25">
      <c r="D71" t="s">
        <v>72</v>
      </c>
    </row>
  </sheetData>
  <sheetProtection algorithmName="SHA-512" hashValue="L1yJrtRPVkcDmgjmuxPHC8KLrR4Lzoz0kWFiUZU5x77WZP+AL5jhxFKfbewPrXc05OMCNe7as9StnotMq8WXMw==" saltValue="VssxcSSfYm7S/WSgMumBlA==" spinCount="100000" sheet="1" objects="1" scenarios="1"/>
  <mergeCells count="45">
    <mergeCell ref="A5:B5"/>
    <mergeCell ref="C5:J5"/>
    <mergeCell ref="A1:J1"/>
    <mergeCell ref="A2:J2"/>
    <mergeCell ref="A3:J3"/>
    <mergeCell ref="A4:B4"/>
    <mergeCell ref="C4:J4"/>
    <mergeCell ref="D6:D7"/>
    <mergeCell ref="E6:E7"/>
    <mergeCell ref="A50:J50"/>
    <mergeCell ref="A51:J51"/>
    <mergeCell ref="A52:J52"/>
    <mergeCell ref="A27:J27"/>
    <mergeCell ref="F6:F7"/>
    <mergeCell ref="G6:G7"/>
    <mergeCell ref="H6:H7"/>
    <mergeCell ref="A25:J25"/>
    <mergeCell ref="A26:J26"/>
    <mergeCell ref="A6:A7"/>
    <mergeCell ref="B6:B7"/>
    <mergeCell ref="C6:C7"/>
    <mergeCell ref="A53:B53"/>
    <mergeCell ref="A28:B28"/>
    <mergeCell ref="C28:J28"/>
    <mergeCell ref="A29:B29"/>
    <mergeCell ref="C29:J29"/>
    <mergeCell ref="A30:A31"/>
    <mergeCell ref="B30:B31"/>
    <mergeCell ref="C30:C31"/>
    <mergeCell ref="D30:D31"/>
    <mergeCell ref="E30:E31"/>
    <mergeCell ref="F30:F31"/>
    <mergeCell ref="G30:G31"/>
    <mergeCell ref="H30:H31"/>
    <mergeCell ref="C53:J53"/>
    <mergeCell ref="A54:B54"/>
    <mergeCell ref="C54:J54"/>
    <mergeCell ref="G55:G56"/>
    <mergeCell ref="H55:H56"/>
    <mergeCell ref="A55:A56"/>
    <mergeCell ref="B55:B56"/>
    <mergeCell ref="C55:C56"/>
    <mergeCell ref="D55:D56"/>
    <mergeCell ref="E55:E56"/>
    <mergeCell ref="F55:F5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4"/>
  <dimension ref="A1:I208"/>
  <sheetViews>
    <sheetView workbookViewId="0">
      <selection activeCell="B8" sqref="B8"/>
    </sheetView>
  </sheetViews>
  <sheetFormatPr defaultRowHeight="15" x14ac:dyDescent="0.25"/>
  <cols>
    <col min="1" max="1" width="6.5703125" customWidth="1"/>
    <col min="2" max="2" width="13.85546875" customWidth="1"/>
    <col min="3" max="3" width="48.5703125" customWidth="1"/>
    <col min="4" max="4" width="8.140625" customWidth="1"/>
    <col min="5" max="5" width="12.5703125" customWidth="1"/>
    <col min="6" max="6" width="20.5703125" customWidth="1"/>
    <col min="7" max="8" width="13.7109375" customWidth="1"/>
    <col min="9" max="9" width="24.5703125" style="56" bestFit="1" customWidth="1"/>
  </cols>
  <sheetData>
    <row r="1" spans="1:9" ht="15.75" x14ac:dyDescent="0.25">
      <c r="A1" s="298" t="s">
        <v>136</v>
      </c>
      <c r="B1" s="298"/>
      <c r="C1" s="298"/>
      <c r="D1" s="298"/>
      <c r="E1" s="298"/>
      <c r="F1" s="298"/>
      <c r="G1" s="298"/>
      <c r="H1" s="298"/>
      <c r="I1" s="182"/>
    </row>
    <row r="2" spans="1:9" ht="15.75" x14ac:dyDescent="0.25">
      <c r="A2" s="297" t="str">
        <f>IF(Dönem&gt;0,CONCATENATE(Dönem,". döneme aittir."),"")</f>
        <v/>
      </c>
      <c r="B2" s="297"/>
      <c r="C2" s="297"/>
      <c r="D2" s="297"/>
      <c r="E2" s="297"/>
      <c r="F2" s="297"/>
      <c r="G2" s="297"/>
      <c r="H2" s="297"/>
      <c r="I2" s="182"/>
    </row>
    <row r="3" spans="1:9" ht="15.95" customHeight="1" thickBot="1" x14ac:dyDescent="0.35">
      <c r="A3" s="303" t="s">
        <v>137</v>
      </c>
      <c r="B3" s="303"/>
      <c r="C3" s="303"/>
      <c r="D3" s="303"/>
      <c r="E3" s="303"/>
      <c r="F3" s="303"/>
      <c r="G3" s="303"/>
      <c r="H3" s="303"/>
      <c r="I3" s="182"/>
    </row>
    <row r="4" spans="1:9" ht="31.5" customHeight="1" thickBot="1" x14ac:dyDescent="0.3">
      <c r="A4" s="362" t="s">
        <v>1</v>
      </c>
      <c r="B4" s="363"/>
      <c r="C4" s="362" t="str">
        <f>IF(ProjeNo&gt;0,ProjeNo,"")</f>
        <v/>
      </c>
      <c r="D4" s="364"/>
      <c r="E4" s="364"/>
      <c r="F4" s="364"/>
      <c r="G4" s="364"/>
      <c r="H4" s="363"/>
      <c r="I4" s="182"/>
    </row>
    <row r="5" spans="1:9" ht="31.5" customHeight="1" thickBot="1" x14ac:dyDescent="0.3">
      <c r="A5" s="355" t="s">
        <v>2</v>
      </c>
      <c r="B5" s="356"/>
      <c r="C5" s="357" t="str">
        <f>IF(ProjeAdı&gt;0,ProjeAdı,"")</f>
        <v/>
      </c>
      <c r="D5" s="358"/>
      <c r="E5" s="358"/>
      <c r="F5" s="358"/>
      <c r="G5" s="358"/>
      <c r="H5" s="359"/>
      <c r="I5" s="182"/>
    </row>
    <row r="6" spans="1:9" s="131" customFormat="1" ht="36.950000000000003" customHeight="1" thickBot="1" x14ac:dyDescent="0.3">
      <c r="A6" s="360" t="s">
        <v>10</v>
      </c>
      <c r="B6" s="360" t="s">
        <v>138</v>
      </c>
      <c r="C6" s="360" t="s">
        <v>139</v>
      </c>
      <c r="D6" s="360" t="s">
        <v>140</v>
      </c>
      <c r="E6" s="360" t="s">
        <v>131</v>
      </c>
      <c r="F6" s="360" t="s">
        <v>132</v>
      </c>
      <c r="G6" s="145" t="s">
        <v>133</v>
      </c>
      <c r="H6" s="145" t="s">
        <v>133</v>
      </c>
      <c r="I6" s="183"/>
    </row>
    <row r="7" spans="1:9" ht="18" customHeight="1" thickBot="1" x14ac:dyDescent="0.3">
      <c r="A7" s="361"/>
      <c r="B7" s="361"/>
      <c r="C7" s="361"/>
      <c r="D7" s="361"/>
      <c r="E7" s="361"/>
      <c r="F7" s="361"/>
      <c r="G7" s="145" t="s">
        <v>134</v>
      </c>
      <c r="H7" s="145" t="s">
        <v>135</v>
      </c>
      <c r="I7" s="182"/>
    </row>
    <row r="8" spans="1:9" ht="26.45" customHeight="1" x14ac:dyDescent="0.25">
      <c r="A8" s="147">
        <v>1</v>
      </c>
      <c r="B8" s="148"/>
      <c r="C8" s="149"/>
      <c r="D8" s="225"/>
      <c r="E8" s="150"/>
      <c r="F8" s="149"/>
      <c r="G8" s="152"/>
      <c r="H8" s="152"/>
      <c r="I8" s="57" t="str">
        <f>IF(AND(G8&gt;0,H8=""),"KDV Dahil Tutar Yazılmalıdır.","")</f>
        <v/>
      </c>
    </row>
    <row r="9" spans="1:9" ht="26.45" customHeight="1" x14ac:dyDescent="0.25">
      <c r="A9" s="132">
        <v>2</v>
      </c>
      <c r="B9" s="226"/>
      <c r="C9" s="227"/>
      <c r="D9" s="228"/>
      <c r="E9" s="150"/>
      <c r="F9" s="227"/>
      <c r="G9" s="152"/>
      <c r="H9" s="152"/>
      <c r="I9" s="57" t="str">
        <f t="shared" ref="I9:I22" si="0">IF(AND(G9&gt;0,H9=""),"KDV Dahil Tutar Yazılmalıdır.","")</f>
        <v/>
      </c>
    </row>
    <row r="10" spans="1:9" ht="26.45" customHeight="1" x14ac:dyDescent="0.25">
      <c r="A10" s="132">
        <v>3</v>
      </c>
      <c r="B10" s="226"/>
      <c r="C10" s="227"/>
      <c r="D10" s="228"/>
      <c r="E10" s="150"/>
      <c r="F10" s="227"/>
      <c r="G10" s="152"/>
      <c r="H10" s="152"/>
      <c r="I10" s="57" t="str">
        <f t="shared" si="0"/>
        <v/>
      </c>
    </row>
    <row r="11" spans="1:9" ht="26.45" customHeight="1" x14ac:dyDescent="0.25">
      <c r="A11" s="132">
        <v>4</v>
      </c>
      <c r="B11" s="226"/>
      <c r="C11" s="227"/>
      <c r="D11" s="228"/>
      <c r="E11" s="150"/>
      <c r="F11" s="227"/>
      <c r="G11" s="152"/>
      <c r="H11" s="152"/>
      <c r="I11" s="57" t="str">
        <f t="shared" si="0"/>
        <v/>
      </c>
    </row>
    <row r="12" spans="1:9" ht="26.45" customHeight="1" x14ac:dyDescent="0.25">
      <c r="A12" s="132">
        <v>5</v>
      </c>
      <c r="B12" s="226"/>
      <c r="C12" s="227"/>
      <c r="D12" s="228"/>
      <c r="E12" s="150"/>
      <c r="F12" s="227"/>
      <c r="G12" s="152"/>
      <c r="H12" s="152"/>
      <c r="I12" s="57" t="str">
        <f t="shared" si="0"/>
        <v/>
      </c>
    </row>
    <row r="13" spans="1:9" ht="26.45" customHeight="1" x14ac:dyDescent="0.25">
      <c r="A13" s="132">
        <v>6</v>
      </c>
      <c r="B13" s="226"/>
      <c r="C13" s="227"/>
      <c r="D13" s="228"/>
      <c r="E13" s="150"/>
      <c r="F13" s="227"/>
      <c r="G13" s="152"/>
      <c r="H13" s="152"/>
      <c r="I13" s="57" t="str">
        <f t="shared" si="0"/>
        <v/>
      </c>
    </row>
    <row r="14" spans="1:9" ht="26.45" customHeight="1" x14ac:dyDescent="0.25">
      <c r="A14" s="132">
        <v>7</v>
      </c>
      <c r="B14" s="226"/>
      <c r="C14" s="227"/>
      <c r="D14" s="228"/>
      <c r="E14" s="150"/>
      <c r="F14" s="227"/>
      <c r="G14" s="152"/>
      <c r="H14" s="152"/>
      <c r="I14" s="57" t="str">
        <f t="shared" si="0"/>
        <v/>
      </c>
    </row>
    <row r="15" spans="1:9" ht="26.45" customHeight="1" x14ac:dyDescent="0.25">
      <c r="A15" s="132">
        <v>8</v>
      </c>
      <c r="B15" s="226"/>
      <c r="C15" s="227"/>
      <c r="D15" s="228"/>
      <c r="E15" s="150"/>
      <c r="F15" s="227"/>
      <c r="G15" s="152"/>
      <c r="H15" s="152"/>
      <c r="I15" s="57" t="str">
        <f t="shared" si="0"/>
        <v/>
      </c>
    </row>
    <row r="16" spans="1:9" ht="26.45" customHeight="1" x14ac:dyDescent="0.25">
      <c r="A16" s="132">
        <v>9</v>
      </c>
      <c r="B16" s="226"/>
      <c r="C16" s="227"/>
      <c r="D16" s="228"/>
      <c r="E16" s="150"/>
      <c r="F16" s="227"/>
      <c r="G16" s="152"/>
      <c r="H16" s="152"/>
      <c r="I16" s="57" t="str">
        <f t="shared" si="0"/>
        <v/>
      </c>
    </row>
    <row r="17" spans="1:9" ht="26.45" customHeight="1" x14ac:dyDescent="0.25">
      <c r="A17" s="132">
        <v>10</v>
      </c>
      <c r="B17" s="226"/>
      <c r="C17" s="227"/>
      <c r="D17" s="228"/>
      <c r="E17" s="150"/>
      <c r="F17" s="227"/>
      <c r="G17" s="152"/>
      <c r="H17" s="152"/>
      <c r="I17" s="57" t="str">
        <f t="shared" si="0"/>
        <v/>
      </c>
    </row>
    <row r="18" spans="1:9" ht="26.45" customHeight="1" x14ac:dyDescent="0.25">
      <c r="A18" s="132">
        <v>11</v>
      </c>
      <c r="B18" s="226"/>
      <c r="C18" s="227"/>
      <c r="D18" s="228"/>
      <c r="E18" s="150"/>
      <c r="F18" s="227"/>
      <c r="G18" s="152"/>
      <c r="H18" s="152"/>
      <c r="I18" s="57" t="str">
        <f t="shared" si="0"/>
        <v/>
      </c>
    </row>
    <row r="19" spans="1:9" ht="26.45" customHeight="1" x14ac:dyDescent="0.25">
      <c r="A19" s="132">
        <v>12</v>
      </c>
      <c r="B19" s="226"/>
      <c r="C19" s="227"/>
      <c r="D19" s="228"/>
      <c r="E19" s="150"/>
      <c r="F19" s="227"/>
      <c r="G19" s="152"/>
      <c r="H19" s="152"/>
      <c r="I19" s="57" t="str">
        <f t="shared" si="0"/>
        <v/>
      </c>
    </row>
    <row r="20" spans="1:9" ht="26.45" customHeight="1" x14ac:dyDescent="0.25">
      <c r="A20" s="132">
        <v>13</v>
      </c>
      <c r="B20" s="226"/>
      <c r="C20" s="227"/>
      <c r="D20" s="228"/>
      <c r="E20" s="150"/>
      <c r="F20" s="227"/>
      <c r="G20" s="152"/>
      <c r="H20" s="152"/>
      <c r="I20" s="57" t="str">
        <f t="shared" si="0"/>
        <v/>
      </c>
    </row>
    <row r="21" spans="1:9" ht="26.45" customHeight="1" x14ac:dyDescent="0.25">
      <c r="A21" s="132">
        <v>14</v>
      </c>
      <c r="B21" s="226"/>
      <c r="C21" s="227"/>
      <c r="D21" s="228"/>
      <c r="E21" s="150"/>
      <c r="F21" s="227"/>
      <c r="G21" s="152"/>
      <c r="H21" s="152"/>
      <c r="I21" s="57" t="str">
        <f t="shared" si="0"/>
        <v/>
      </c>
    </row>
    <row r="22" spans="1:9" ht="26.45" customHeight="1" thickBot="1" x14ac:dyDescent="0.3">
      <c r="A22" s="132">
        <v>15</v>
      </c>
      <c r="B22" s="226"/>
      <c r="C22" s="227"/>
      <c r="D22" s="228"/>
      <c r="E22" s="150"/>
      <c r="F22" s="229"/>
      <c r="G22" s="156"/>
      <c r="H22" s="152"/>
      <c r="I22" s="57" t="str">
        <f t="shared" si="0"/>
        <v/>
      </c>
    </row>
    <row r="23" spans="1:9" ht="22.5" customHeight="1" thickBot="1" x14ac:dyDescent="0.3">
      <c r="F23" s="157" t="s">
        <v>66</v>
      </c>
      <c r="G23" s="158">
        <f>SUM(G8:G22)</f>
        <v>0</v>
      </c>
      <c r="H23" s="140"/>
    </row>
    <row r="25" spans="1:9" x14ac:dyDescent="0.25">
      <c r="A25" s="365" t="s">
        <v>123</v>
      </c>
      <c r="B25" s="365"/>
      <c r="C25" s="365"/>
      <c r="D25" s="365"/>
      <c r="E25" s="365"/>
      <c r="F25" s="365"/>
      <c r="G25" s="365"/>
      <c r="H25" s="365"/>
    </row>
    <row r="27" spans="1:9" x14ac:dyDescent="0.25">
      <c r="B27" t="s">
        <v>68</v>
      </c>
      <c r="C27" t="s">
        <v>69</v>
      </c>
      <c r="D27" t="s">
        <v>70</v>
      </c>
      <c r="F27" t="s">
        <v>71</v>
      </c>
    </row>
    <row r="28" spans="1:9" x14ac:dyDescent="0.25">
      <c r="D28" t="s">
        <v>72</v>
      </c>
    </row>
    <row r="31" spans="1:9" ht="15.75" x14ac:dyDescent="0.25">
      <c r="A31" s="298" t="s">
        <v>136</v>
      </c>
      <c r="B31" s="298"/>
      <c r="C31" s="298"/>
      <c r="D31" s="298"/>
      <c r="E31" s="298"/>
      <c r="F31" s="298"/>
      <c r="G31" s="298"/>
      <c r="H31" s="298"/>
      <c r="I31" s="182"/>
    </row>
    <row r="32" spans="1:9" ht="15.75" x14ac:dyDescent="0.25">
      <c r="A32" s="297" t="str">
        <f>IF(Dönem&gt;0,CONCATENATE(Dönem,". döneme aittir."),"")</f>
        <v/>
      </c>
      <c r="B32" s="297"/>
      <c r="C32" s="297"/>
      <c r="D32" s="297"/>
      <c r="E32" s="297"/>
      <c r="F32" s="297"/>
      <c r="G32" s="297"/>
      <c r="H32" s="297"/>
      <c r="I32" s="182"/>
    </row>
    <row r="33" spans="1:9" ht="15.95" customHeight="1" thickBot="1" x14ac:dyDescent="0.35">
      <c r="A33" s="303" t="s">
        <v>137</v>
      </c>
      <c r="B33" s="303"/>
      <c r="C33" s="303"/>
      <c r="D33" s="303"/>
      <c r="E33" s="303"/>
      <c r="F33" s="303"/>
      <c r="G33" s="303"/>
      <c r="H33" s="303"/>
      <c r="I33" s="182"/>
    </row>
    <row r="34" spans="1:9" ht="31.5" customHeight="1" thickBot="1" x14ac:dyDescent="0.3">
      <c r="A34" s="362" t="s">
        <v>1</v>
      </c>
      <c r="B34" s="363"/>
      <c r="C34" s="362" t="str">
        <f>IF(ProjeNo&gt;0,ProjeNo,"")</f>
        <v/>
      </c>
      <c r="D34" s="364"/>
      <c r="E34" s="364"/>
      <c r="F34" s="364"/>
      <c r="G34" s="364"/>
      <c r="H34" s="363"/>
      <c r="I34" s="182"/>
    </row>
    <row r="35" spans="1:9" ht="31.5" customHeight="1" thickBot="1" x14ac:dyDescent="0.3">
      <c r="A35" s="355" t="s">
        <v>2</v>
      </c>
      <c r="B35" s="356"/>
      <c r="C35" s="357" t="str">
        <f>IF(ProjeAdı&gt;0,ProjeAdı,"")</f>
        <v/>
      </c>
      <c r="D35" s="358"/>
      <c r="E35" s="358"/>
      <c r="F35" s="358"/>
      <c r="G35" s="358"/>
      <c r="H35" s="359"/>
      <c r="I35" s="182"/>
    </row>
    <row r="36" spans="1:9" s="131" customFormat="1" ht="36.950000000000003" customHeight="1" thickBot="1" x14ac:dyDescent="0.3">
      <c r="A36" s="360" t="s">
        <v>10</v>
      </c>
      <c r="B36" s="360" t="s">
        <v>138</v>
      </c>
      <c r="C36" s="360" t="s">
        <v>139</v>
      </c>
      <c r="D36" s="360" t="s">
        <v>140</v>
      </c>
      <c r="E36" s="360" t="s">
        <v>131</v>
      </c>
      <c r="F36" s="360" t="s">
        <v>132</v>
      </c>
      <c r="G36" s="145" t="s">
        <v>133</v>
      </c>
      <c r="H36" s="145" t="s">
        <v>133</v>
      </c>
      <c r="I36" s="183"/>
    </row>
    <row r="37" spans="1:9" ht="18" customHeight="1" thickBot="1" x14ac:dyDescent="0.3">
      <c r="A37" s="361"/>
      <c r="B37" s="361"/>
      <c r="C37" s="361"/>
      <c r="D37" s="361"/>
      <c r="E37" s="361"/>
      <c r="F37" s="361"/>
      <c r="G37" s="145" t="s">
        <v>134</v>
      </c>
      <c r="H37" s="145" t="s">
        <v>135</v>
      </c>
      <c r="I37" s="182"/>
    </row>
    <row r="38" spans="1:9" ht="26.45" customHeight="1" x14ac:dyDescent="0.25">
      <c r="A38" s="147">
        <v>16</v>
      </c>
      <c r="B38" s="148"/>
      <c r="C38" s="149"/>
      <c r="D38" s="225"/>
      <c r="E38" s="150"/>
      <c r="F38" s="149"/>
      <c r="G38" s="152"/>
      <c r="H38" s="152"/>
      <c r="I38" s="57" t="str">
        <f>IF(AND(G38&gt;0,H38=""),"KDV Dahil Tutar Yazılmalıdır.","")</f>
        <v/>
      </c>
    </row>
    <row r="39" spans="1:9" ht="26.45" customHeight="1" x14ac:dyDescent="0.25">
      <c r="A39" s="132">
        <v>17</v>
      </c>
      <c r="B39" s="226"/>
      <c r="C39" s="227"/>
      <c r="D39" s="228"/>
      <c r="E39" s="150"/>
      <c r="F39" s="227"/>
      <c r="G39" s="152"/>
      <c r="H39" s="152"/>
      <c r="I39" s="57" t="str">
        <f t="shared" ref="I39:I52" si="1">IF(AND(G39&gt;0,H39=""),"KDV Dahil Tutar Yazılmalıdır.","")</f>
        <v/>
      </c>
    </row>
    <row r="40" spans="1:9" ht="26.45" customHeight="1" x14ac:dyDescent="0.25">
      <c r="A40" s="147">
        <v>18</v>
      </c>
      <c r="B40" s="226"/>
      <c r="C40" s="227"/>
      <c r="D40" s="228"/>
      <c r="E40" s="150"/>
      <c r="F40" s="227"/>
      <c r="G40" s="152"/>
      <c r="H40" s="152"/>
      <c r="I40" s="57" t="str">
        <f t="shared" si="1"/>
        <v/>
      </c>
    </row>
    <row r="41" spans="1:9" ht="26.45" customHeight="1" x14ac:dyDescent="0.25">
      <c r="A41" s="132">
        <v>19</v>
      </c>
      <c r="B41" s="226"/>
      <c r="C41" s="227"/>
      <c r="D41" s="228"/>
      <c r="E41" s="150"/>
      <c r="F41" s="227"/>
      <c r="G41" s="152"/>
      <c r="H41" s="152"/>
      <c r="I41" s="57" t="str">
        <f t="shared" si="1"/>
        <v/>
      </c>
    </row>
    <row r="42" spans="1:9" ht="26.45" customHeight="1" x14ac:dyDescent="0.25">
      <c r="A42" s="147">
        <v>20</v>
      </c>
      <c r="B42" s="226"/>
      <c r="C42" s="227"/>
      <c r="D42" s="228"/>
      <c r="E42" s="150"/>
      <c r="F42" s="227"/>
      <c r="G42" s="152"/>
      <c r="H42" s="152"/>
      <c r="I42" s="57" t="str">
        <f t="shared" si="1"/>
        <v/>
      </c>
    </row>
    <row r="43" spans="1:9" ht="26.45" customHeight="1" x14ac:dyDescent="0.25">
      <c r="A43" s="132">
        <v>21</v>
      </c>
      <c r="B43" s="226"/>
      <c r="C43" s="227"/>
      <c r="D43" s="228"/>
      <c r="E43" s="150"/>
      <c r="F43" s="227"/>
      <c r="G43" s="152"/>
      <c r="H43" s="152"/>
      <c r="I43" s="57" t="str">
        <f t="shared" si="1"/>
        <v/>
      </c>
    </row>
    <row r="44" spans="1:9" ht="26.45" customHeight="1" x14ac:dyDescent="0.25">
      <c r="A44" s="147">
        <v>22</v>
      </c>
      <c r="B44" s="226"/>
      <c r="C44" s="227"/>
      <c r="D44" s="228"/>
      <c r="E44" s="150"/>
      <c r="F44" s="227"/>
      <c r="G44" s="152"/>
      <c r="H44" s="152"/>
      <c r="I44" s="57" t="str">
        <f t="shared" si="1"/>
        <v/>
      </c>
    </row>
    <row r="45" spans="1:9" ht="26.45" customHeight="1" x14ac:dyDescent="0.25">
      <c r="A45" s="132">
        <v>23</v>
      </c>
      <c r="B45" s="226"/>
      <c r="C45" s="227"/>
      <c r="D45" s="228"/>
      <c r="E45" s="150"/>
      <c r="F45" s="227"/>
      <c r="G45" s="152"/>
      <c r="H45" s="152"/>
      <c r="I45" s="57" t="str">
        <f t="shared" si="1"/>
        <v/>
      </c>
    </row>
    <row r="46" spans="1:9" ht="26.45" customHeight="1" x14ac:dyDescent="0.25">
      <c r="A46" s="147">
        <v>24</v>
      </c>
      <c r="B46" s="226"/>
      <c r="C46" s="227"/>
      <c r="D46" s="228"/>
      <c r="E46" s="150"/>
      <c r="F46" s="227"/>
      <c r="G46" s="152"/>
      <c r="H46" s="152"/>
      <c r="I46" s="57" t="str">
        <f t="shared" si="1"/>
        <v/>
      </c>
    </row>
    <row r="47" spans="1:9" ht="26.45" customHeight="1" x14ac:dyDescent="0.25">
      <c r="A47" s="132">
        <v>25</v>
      </c>
      <c r="B47" s="226"/>
      <c r="C47" s="227"/>
      <c r="D47" s="228"/>
      <c r="E47" s="150"/>
      <c r="F47" s="227"/>
      <c r="G47" s="152"/>
      <c r="H47" s="152"/>
      <c r="I47" s="57" t="str">
        <f t="shared" si="1"/>
        <v/>
      </c>
    </row>
    <row r="48" spans="1:9" ht="26.45" customHeight="1" x14ac:dyDescent="0.25">
      <c r="A48" s="147">
        <v>26</v>
      </c>
      <c r="B48" s="226"/>
      <c r="C48" s="227"/>
      <c r="D48" s="228"/>
      <c r="E48" s="150"/>
      <c r="F48" s="227"/>
      <c r="G48" s="152"/>
      <c r="H48" s="152"/>
      <c r="I48" s="57" t="str">
        <f t="shared" si="1"/>
        <v/>
      </c>
    </row>
    <row r="49" spans="1:9" ht="26.45" customHeight="1" x14ac:dyDescent="0.25">
      <c r="A49" s="132">
        <v>27</v>
      </c>
      <c r="B49" s="226"/>
      <c r="C49" s="227"/>
      <c r="D49" s="228"/>
      <c r="E49" s="150"/>
      <c r="F49" s="227"/>
      <c r="G49" s="152"/>
      <c r="H49" s="152"/>
      <c r="I49" s="57" t="str">
        <f t="shared" si="1"/>
        <v/>
      </c>
    </row>
    <row r="50" spans="1:9" ht="26.45" customHeight="1" x14ac:dyDescent="0.25">
      <c r="A50" s="147">
        <v>28</v>
      </c>
      <c r="B50" s="226"/>
      <c r="C50" s="227"/>
      <c r="D50" s="228"/>
      <c r="E50" s="150"/>
      <c r="F50" s="227"/>
      <c r="G50" s="152"/>
      <c r="H50" s="152"/>
      <c r="I50" s="57" t="str">
        <f t="shared" si="1"/>
        <v/>
      </c>
    </row>
    <row r="51" spans="1:9" ht="26.45" customHeight="1" x14ac:dyDescent="0.25">
      <c r="A51" s="132">
        <v>29</v>
      </c>
      <c r="B51" s="226"/>
      <c r="C51" s="227"/>
      <c r="D51" s="228"/>
      <c r="E51" s="150"/>
      <c r="F51" s="227"/>
      <c r="G51" s="152"/>
      <c r="H51" s="152"/>
      <c r="I51" s="57" t="str">
        <f t="shared" si="1"/>
        <v/>
      </c>
    </row>
    <row r="52" spans="1:9" ht="26.45" customHeight="1" thickBot="1" x14ac:dyDescent="0.3">
      <c r="A52" s="147">
        <v>30</v>
      </c>
      <c r="B52" s="226"/>
      <c r="C52" s="227"/>
      <c r="D52" s="228"/>
      <c r="E52" s="150"/>
      <c r="F52" s="229"/>
      <c r="G52" s="156"/>
      <c r="H52" s="152"/>
      <c r="I52" s="57" t="str">
        <f t="shared" si="1"/>
        <v/>
      </c>
    </row>
    <row r="53" spans="1:9" ht="22.5" customHeight="1" thickBot="1" x14ac:dyDescent="0.3">
      <c r="F53" s="157" t="s">
        <v>66</v>
      </c>
      <c r="G53" s="158">
        <f>SUM(G38:G52)+G23</f>
        <v>0</v>
      </c>
      <c r="H53" s="140"/>
    </row>
    <row r="55" spans="1:9" x14ac:dyDescent="0.25">
      <c r="A55" s="365" t="s">
        <v>123</v>
      </c>
      <c r="B55" s="365"/>
      <c r="C55" s="365"/>
      <c r="D55" s="365"/>
      <c r="E55" s="365"/>
      <c r="F55" s="365"/>
      <c r="G55" s="365"/>
      <c r="H55" s="365"/>
    </row>
    <row r="57" spans="1:9" x14ac:dyDescent="0.25">
      <c r="B57" t="s">
        <v>68</v>
      </c>
      <c r="C57" t="s">
        <v>69</v>
      </c>
      <c r="D57" t="s">
        <v>70</v>
      </c>
      <c r="F57" t="s">
        <v>71</v>
      </c>
    </row>
    <row r="58" spans="1:9" x14ac:dyDescent="0.25">
      <c r="D58" t="s">
        <v>72</v>
      </c>
    </row>
    <row r="61" spans="1:9" ht="15.75" x14ac:dyDescent="0.25">
      <c r="A61" s="298" t="s">
        <v>136</v>
      </c>
      <c r="B61" s="298"/>
      <c r="C61" s="298"/>
      <c r="D61" s="298"/>
      <c r="E61" s="298"/>
      <c r="F61" s="298"/>
      <c r="G61" s="298"/>
      <c r="H61" s="298"/>
      <c r="I61" s="182"/>
    </row>
    <row r="62" spans="1:9" ht="15.75" x14ac:dyDescent="0.25">
      <c r="A62" s="297" t="str">
        <f>IF(Dönem&gt;0,CONCATENATE(Dönem,". döneme aittir."),"")</f>
        <v/>
      </c>
      <c r="B62" s="297"/>
      <c r="C62" s="297"/>
      <c r="D62" s="297"/>
      <c r="E62" s="297"/>
      <c r="F62" s="297"/>
      <c r="G62" s="297"/>
      <c r="H62" s="297"/>
      <c r="I62" s="182"/>
    </row>
    <row r="63" spans="1:9" ht="15.95" customHeight="1" thickBot="1" x14ac:dyDescent="0.35">
      <c r="A63" s="303" t="s">
        <v>137</v>
      </c>
      <c r="B63" s="303"/>
      <c r="C63" s="303"/>
      <c r="D63" s="303"/>
      <c r="E63" s="303"/>
      <c r="F63" s="303"/>
      <c r="G63" s="303"/>
      <c r="H63" s="303"/>
      <c r="I63" s="182"/>
    </row>
    <row r="64" spans="1:9" ht="31.5" customHeight="1" thickBot="1" x14ac:dyDescent="0.3">
      <c r="A64" s="362" t="s">
        <v>1</v>
      </c>
      <c r="B64" s="363"/>
      <c r="C64" s="362" t="str">
        <f>IF(ProjeNo&gt;0,ProjeNo,"")</f>
        <v/>
      </c>
      <c r="D64" s="364"/>
      <c r="E64" s="364"/>
      <c r="F64" s="364"/>
      <c r="G64" s="364"/>
      <c r="H64" s="363"/>
      <c r="I64" s="182"/>
    </row>
    <row r="65" spans="1:9" ht="31.5" customHeight="1" thickBot="1" x14ac:dyDescent="0.3">
      <c r="A65" s="355" t="s">
        <v>2</v>
      </c>
      <c r="B65" s="356"/>
      <c r="C65" s="357" t="str">
        <f>IF(ProjeAdı&gt;0,ProjeAdı,"")</f>
        <v/>
      </c>
      <c r="D65" s="358"/>
      <c r="E65" s="358"/>
      <c r="F65" s="358"/>
      <c r="G65" s="358"/>
      <c r="H65" s="359"/>
      <c r="I65" s="182"/>
    </row>
    <row r="66" spans="1:9" s="131" customFormat="1" ht="36.950000000000003" customHeight="1" thickBot="1" x14ac:dyDescent="0.3">
      <c r="A66" s="360" t="s">
        <v>10</v>
      </c>
      <c r="B66" s="360" t="s">
        <v>138</v>
      </c>
      <c r="C66" s="360" t="s">
        <v>139</v>
      </c>
      <c r="D66" s="360" t="s">
        <v>140</v>
      </c>
      <c r="E66" s="360" t="s">
        <v>131</v>
      </c>
      <c r="F66" s="360" t="s">
        <v>132</v>
      </c>
      <c r="G66" s="145" t="s">
        <v>133</v>
      </c>
      <c r="H66" s="145" t="s">
        <v>133</v>
      </c>
      <c r="I66" s="183"/>
    </row>
    <row r="67" spans="1:9" ht="18" customHeight="1" thickBot="1" x14ac:dyDescent="0.3">
      <c r="A67" s="361"/>
      <c r="B67" s="361"/>
      <c r="C67" s="361"/>
      <c r="D67" s="361"/>
      <c r="E67" s="361"/>
      <c r="F67" s="361"/>
      <c r="G67" s="145" t="s">
        <v>134</v>
      </c>
      <c r="H67" s="145" t="s">
        <v>135</v>
      </c>
      <c r="I67" s="182"/>
    </row>
    <row r="68" spans="1:9" ht="26.45" customHeight="1" x14ac:dyDescent="0.25">
      <c r="A68" s="147">
        <v>31</v>
      </c>
      <c r="B68" s="148"/>
      <c r="C68" s="149"/>
      <c r="D68" s="225"/>
      <c r="E68" s="150"/>
      <c r="F68" s="149"/>
      <c r="G68" s="152"/>
      <c r="H68" s="152"/>
      <c r="I68" s="57" t="str">
        <f>IF(AND(G68&gt;0,H68=""),"KDV Dahil Tutar Yazılmalıdır.","")</f>
        <v/>
      </c>
    </row>
    <row r="69" spans="1:9" ht="26.45" customHeight="1" x14ac:dyDescent="0.25">
      <c r="A69" s="132">
        <v>32</v>
      </c>
      <c r="B69" s="226"/>
      <c r="C69" s="227"/>
      <c r="D69" s="228"/>
      <c r="E69" s="150"/>
      <c r="F69" s="227"/>
      <c r="G69" s="152"/>
      <c r="H69" s="152"/>
      <c r="I69" s="57" t="str">
        <f t="shared" ref="I69:I82" si="2">IF(AND(G69&gt;0,H69=""),"KDV Dahil Tutar Yazılmalıdır.","")</f>
        <v/>
      </c>
    </row>
    <row r="70" spans="1:9" ht="26.45" customHeight="1" x14ac:dyDescent="0.25">
      <c r="A70" s="147">
        <v>33</v>
      </c>
      <c r="B70" s="226"/>
      <c r="C70" s="227"/>
      <c r="D70" s="228"/>
      <c r="E70" s="150"/>
      <c r="F70" s="227"/>
      <c r="G70" s="152"/>
      <c r="H70" s="152"/>
      <c r="I70" s="57" t="str">
        <f t="shared" si="2"/>
        <v/>
      </c>
    </row>
    <row r="71" spans="1:9" ht="26.45" customHeight="1" x14ac:dyDescent="0.25">
      <c r="A71" s="132">
        <v>34</v>
      </c>
      <c r="B71" s="226"/>
      <c r="C71" s="227"/>
      <c r="D71" s="228"/>
      <c r="E71" s="150"/>
      <c r="F71" s="227"/>
      <c r="G71" s="152"/>
      <c r="H71" s="152"/>
      <c r="I71" s="57" t="str">
        <f t="shared" si="2"/>
        <v/>
      </c>
    </row>
    <row r="72" spans="1:9" ht="26.45" customHeight="1" x14ac:dyDescent="0.25">
      <c r="A72" s="147">
        <v>35</v>
      </c>
      <c r="B72" s="226"/>
      <c r="C72" s="227"/>
      <c r="D72" s="228"/>
      <c r="E72" s="150"/>
      <c r="F72" s="227"/>
      <c r="G72" s="152"/>
      <c r="H72" s="152"/>
      <c r="I72" s="57" t="str">
        <f t="shared" si="2"/>
        <v/>
      </c>
    </row>
    <row r="73" spans="1:9" ht="26.45" customHeight="1" x14ac:dyDescent="0.25">
      <c r="A73" s="132">
        <v>36</v>
      </c>
      <c r="B73" s="226"/>
      <c r="C73" s="227"/>
      <c r="D73" s="228"/>
      <c r="E73" s="150"/>
      <c r="F73" s="227"/>
      <c r="G73" s="152"/>
      <c r="H73" s="152"/>
      <c r="I73" s="57" t="str">
        <f t="shared" si="2"/>
        <v/>
      </c>
    </row>
    <row r="74" spans="1:9" ht="26.45" customHeight="1" x14ac:dyDescent="0.25">
      <c r="A74" s="147">
        <v>37</v>
      </c>
      <c r="B74" s="226"/>
      <c r="C74" s="227"/>
      <c r="D74" s="228"/>
      <c r="E74" s="150"/>
      <c r="F74" s="227"/>
      <c r="G74" s="152"/>
      <c r="H74" s="152"/>
      <c r="I74" s="57" t="str">
        <f t="shared" si="2"/>
        <v/>
      </c>
    </row>
    <row r="75" spans="1:9" ht="26.45" customHeight="1" x14ac:dyDescent="0.25">
      <c r="A75" s="132">
        <v>38</v>
      </c>
      <c r="B75" s="226"/>
      <c r="C75" s="227"/>
      <c r="D75" s="228"/>
      <c r="E75" s="150"/>
      <c r="F75" s="227"/>
      <c r="G75" s="152"/>
      <c r="H75" s="152"/>
      <c r="I75" s="57" t="str">
        <f t="shared" si="2"/>
        <v/>
      </c>
    </row>
    <row r="76" spans="1:9" ht="26.45" customHeight="1" x14ac:dyDescent="0.25">
      <c r="A76" s="147">
        <v>39</v>
      </c>
      <c r="B76" s="226"/>
      <c r="C76" s="227"/>
      <c r="D76" s="228"/>
      <c r="E76" s="150"/>
      <c r="F76" s="227"/>
      <c r="G76" s="152"/>
      <c r="H76" s="152"/>
      <c r="I76" s="57" t="str">
        <f t="shared" si="2"/>
        <v/>
      </c>
    </row>
    <row r="77" spans="1:9" ht="26.45" customHeight="1" x14ac:dyDescent="0.25">
      <c r="A77" s="132">
        <v>40</v>
      </c>
      <c r="B77" s="226"/>
      <c r="C77" s="227"/>
      <c r="D77" s="228"/>
      <c r="E77" s="150"/>
      <c r="F77" s="227"/>
      <c r="G77" s="152"/>
      <c r="H77" s="152"/>
      <c r="I77" s="57" t="str">
        <f t="shared" si="2"/>
        <v/>
      </c>
    </row>
    <row r="78" spans="1:9" ht="26.45" customHeight="1" x14ac:dyDescent="0.25">
      <c r="A78" s="147">
        <v>41</v>
      </c>
      <c r="B78" s="226"/>
      <c r="C78" s="227"/>
      <c r="D78" s="228"/>
      <c r="E78" s="150"/>
      <c r="F78" s="227"/>
      <c r="G78" s="152"/>
      <c r="H78" s="152"/>
      <c r="I78" s="57" t="str">
        <f t="shared" si="2"/>
        <v/>
      </c>
    </row>
    <row r="79" spans="1:9" ht="26.45" customHeight="1" x14ac:dyDescent="0.25">
      <c r="A79" s="132">
        <v>42</v>
      </c>
      <c r="B79" s="226"/>
      <c r="C79" s="227"/>
      <c r="D79" s="228"/>
      <c r="E79" s="150"/>
      <c r="F79" s="227"/>
      <c r="G79" s="152"/>
      <c r="H79" s="152"/>
      <c r="I79" s="57" t="str">
        <f t="shared" si="2"/>
        <v/>
      </c>
    </row>
    <row r="80" spans="1:9" ht="26.45" customHeight="1" x14ac:dyDescent="0.25">
      <c r="A80" s="147">
        <v>43</v>
      </c>
      <c r="B80" s="226"/>
      <c r="C80" s="227"/>
      <c r="D80" s="228"/>
      <c r="E80" s="150"/>
      <c r="F80" s="227"/>
      <c r="G80" s="152"/>
      <c r="H80" s="152"/>
      <c r="I80" s="57" t="str">
        <f t="shared" si="2"/>
        <v/>
      </c>
    </row>
    <row r="81" spans="1:9" ht="26.45" customHeight="1" x14ac:dyDescent="0.25">
      <c r="A81" s="132">
        <v>44</v>
      </c>
      <c r="B81" s="226"/>
      <c r="C81" s="227"/>
      <c r="D81" s="228"/>
      <c r="E81" s="150"/>
      <c r="F81" s="227"/>
      <c r="G81" s="152"/>
      <c r="H81" s="152"/>
      <c r="I81" s="57" t="str">
        <f t="shared" si="2"/>
        <v/>
      </c>
    </row>
    <row r="82" spans="1:9" ht="26.45" customHeight="1" thickBot="1" x14ac:dyDescent="0.3">
      <c r="A82" s="147">
        <v>45</v>
      </c>
      <c r="B82" s="226"/>
      <c r="C82" s="227"/>
      <c r="D82" s="228"/>
      <c r="E82" s="150"/>
      <c r="F82" s="229"/>
      <c r="G82" s="156"/>
      <c r="H82" s="152"/>
      <c r="I82" s="57" t="str">
        <f t="shared" si="2"/>
        <v/>
      </c>
    </row>
    <row r="83" spans="1:9" ht="22.5" customHeight="1" thickBot="1" x14ac:dyDescent="0.3">
      <c r="F83" s="157" t="s">
        <v>66</v>
      </c>
      <c r="G83" s="158">
        <f>SUM(G68:G82)+G53</f>
        <v>0</v>
      </c>
      <c r="H83" s="140"/>
    </row>
    <row r="85" spans="1:9" x14ac:dyDescent="0.25">
      <c r="A85" s="365" t="s">
        <v>123</v>
      </c>
      <c r="B85" s="365"/>
      <c r="C85" s="365"/>
      <c r="D85" s="365"/>
      <c r="E85" s="365"/>
      <c r="F85" s="365"/>
      <c r="G85" s="365"/>
      <c r="H85" s="365"/>
    </row>
    <row r="87" spans="1:9" x14ac:dyDescent="0.25">
      <c r="B87" t="s">
        <v>68</v>
      </c>
      <c r="C87" t="s">
        <v>69</v>
      </c>
      <c r="D87" t="s">
        <v>70</v>
      </c>
      <c r="F87" t="s">
        <v>71</v>
      </c>
    </row>
    <row r="88" spans="1:9" x14ac:dyDescent="0.25">
      <c r="D88" t="s">
        <v>72</v>
      </c>
    </row>
    <row r="91" spans="1:9" ht="15.75" x14ac:dyDescent="0.25">
      <c r="A91" s="298" t="s">
        <v>136</v>
      </c>
      <c r="B91" s="298"/>
      <c r="C91" s="298"/>
      <c r="D91" s="298"/>
      <c r="E91" s="298"/>
      <c r="F91" s="298"/>
      <c r="G91" s="298"/>
      <c r="H91" s="298"/>
      <c r="I91" s="182"/>
    </row>
    <row r="92" spans="1:9" ht="15.75" x14ac:dyDescent="0.25">
      <c r="A92" s="297" t="str">
        <f>IF(Dönem&gt;0,CONCATENATE(Dönem,". döneme aittir."),"")</f>
        <v/>
      </c>
      <c r="B92" s="297"/>
      <c r="C92" s="297"/>
      <c r="D92" s="297"/>
      <c r="E92" s="297"/>
      <c r="F92" s="297"/>
      <c r="G92" s="297"/>
      <c r="H92" s="297"/>
      <c r="I92" s="182"/>
    </row>
    <row r="93" spans="1:9" ht="15.95" customHeight="1" thickBot="1" x14ac:dyDescent="0.35">
      <c r="A93" s="303" t="s">
        <v>137</v>
      </c>
      <c r="B93" s="303"/>
      <c r="C93" s="303"/>
      <c r="D93" s="303"/>
      <c r="E93" s="303"/>
      <c r="F93" s="303"/>
      <c r="G93" s="303"/>
      <c r="H93" s="303"/>
      <c r="I93" s="182"/>
    </row>
    <row r="94" spans="1:9" ht="31.5" customHeight="1" thickBot="1" x14ac:dyDescent="0.3">
      <c r="A94" s="362" t="s">
        <v>1</v>
      </c>
      <c r="B94" s="363"/>
      <c r="C94" s="362" t="str">
        <f>IF(ProjeNo&gt;0,ProjeNo,"")</f>
        <v/>
      </c>
      <c r="D94" s="364"/>
      <c r="E94" s="364"/>
      <c r="F94" s="364"/>
      <c r="G94" s="364"/>
      <c r="H94" s="363"/>
      <c r="I94" s="182"/>
    </row>
    <row r="95" spans="1:9" ht="31.5" customHeight="1" thickBot="1" x14ac:dyDescent="0.3">
      <c r="A95" s="355" t="s">
        <v>2</v>
      </c>
      <c r="B95" s="356"/>
      <c r="C95" s="357" t="str">
        <f>IF(ProjeAdı&gt;0,ProjeAdı,"")</f>
        <v/>
      </c>
      <c r="D95" s="358"/>
      <c r="E95" s="358"/>
      <c r="F95" s="358"/>
      <c r="G95" s="358"/>
      <c r="H95" s="359"/>
      <c r="I95" s="182"/>
    </row>
    <row r="96" spans="1:9" s="131" customFormat="1" ht="36.950000000000003" customHeight="1" thickBot="1" x14ac:dyDescent="0.3">
      <c r="A96" s="360" t="s">
        <v>10</v>
      </c>
      <c r="B96" s="360" t="s">
        <v>138</v>
      </c>
      <c r="C96" s="360" t="s">
        <v>139</v>
      </c>
      <c r="D96" s="360" t="s">
        <v>140</v>
      </c>
      <c r="E96" s="360" t="s">
        <v>131</v>
      </c>
      <c r="F96" s="360" t="s">
        <v>132</v>
      </c>
      <c r="G96" s="145" t="s">
        <v>133</v>
      </c>
      <c r="H96" s="145" t="s">
        <v>133</v>
      </c>
      <c r="I96" s="183"/>
    </row>
    <row r="97" spans="1:9" ht="18" customHeight="1" thickBot="1" x14ac:dyDescent="0.3">
      <c r="A97" s="361"/>
      <c r="B97" s="361"/>
      <c r="C97" s="361"/>
      <c r="D97" s="361"/>
      <c r="E97" s="361"/>
      <c r="F97" s="361"/>
      <c r="G97" s="145" t="s">
        <v>134</v>
      </c>
      <c r="H97" s="145" t="s">
        <v>135</v>
      </c>
      <c r="I97" s="182"/>
    </row>
    <row r="98" spans="1:9" ht="26.45" customHeight="1" x14ac:dyDescent="0.25">
      <c r="A98" s="147">
        <v>46</v>
      </c>
      <c r="B98" s="148"/>
      <c r="C98" s="149"/>
      <c r="D98" s="225"/>
      <c r="E98" s="150"/>
      <c r="F98" s="149"/>
      <c r="G98" s="152"/>
      <c r="H98" s="152"/>
      <c r="I98" s="57" t="str">
        <f>IF(AND(G98&gt;0,H98=""),"KDV Dahil Tutar Yazılmalıdır.","")</f>
        <v/>
      </c>
    </row>
    <row r="99" spans="1:9" ht="26.45" customHeight="1" x14ac:dyDescent="0.25">
      <c r="A99" s="132">
        <v>47</v>
      </c>
      <c r="B99" s="226"/>
      <c r="C99" s="227"/>
      <c r="D99" s="228"/>
      <c r="E99" s="150"/>
      <c r="F99" s="227"/>
      <c r="G99" s="152"/>
      <c r="H99" s="152"/>
      <c r="I99" s="57" t="str">
        <f t="shared" ref="I99:I112" si="3">IF(AND(G99&gt;0,H99=""),"KDV Dahil Tutar Yazılmalıdır.","")</f>
        <v/>
      </c>
    </row>
    <row r="100" spans="1:9" ht="26.45" customHeight="1" x14ac:dyDescent="0.25">
      <c r="A100" s="147">
        <v>48</v>
      </c>
      <c r="B100" s="226"/>
      <c r="C100" s="227"/>
      <c r="D100" s="228"/>
      <c r="E100" s="150"/>
      <c r="F100" s="227"/>
      <c r="G100" s="152"/>
      <c r="H100" s="152"/>
      <c r="I100" s="57" t="str">
        <f t="shared" si="3"/>
        <v/>
      </c>
    </row>
    <row r="101" spans="1:9" ht="26.45" customHeight="1" x14ac:dyDescent="0.25">
      <c r="A101" s="132">
        <v>49</v>
      </c>
      <c r="B101" s="226"/>
      <c r="C101" s="227"/>
      <c r="D101" s="228"/>
      <c r="E101" s="150"/>
      <c r="F101" s="227"/>
      <c r="G101" s="152"/>
      <c r="H101" s="152"/>
      <c r="I101" s="57" t="str">
        <f t="shared" si="3"/>
        <v/>
      </c>
    </row>
    <row r="102" spans="1:9" ht="26.45" customHeight="1" x14ac:dyDescent="0.25">
      <c r="A102" s="147">
        <v>50</v>
      </c>
      <c r="B102" s="226"/>
      <c r="C102" s="227"/>
      <c r="D102" s="228"/>
      <c r="E102" s="150"/>
      <c r="F102" s="227"/>
      <c r="G102" s="152"/>
      <c r="H102" s="152"/>
      <c r="I102" s="57" t="str">
        <f t="shared" si="3"/>
        <v/>
      </c>
    </row>
    <row r="103" spans="1:9" ht="26.45" customHeight="1" x14ac:dyDescent="0.25">
      <c r="A103" s="132">
        <v>51</v>
      </c>
      <c r="B103" s="226"/>
      <c r="C103" s="227"/>
      <c r="D103" s="228"/>
      <c r="E103" s="150"/>
      <c r="F103" s="227"/>
      <c r="G103" s="152"/>
      <c r="H103" s="152"/>
      <c r="I103" s="57" t="str">
        <f t="shared" si="3"/>
        <v/>
      </c>
    </row>
    <row r="104" spans="1:9" ht="26.45" customHeight="1" x14ac:dyDescent="0.25">
      <c r="A104" s="147">
        <v>52</v>
      </c>
      <c r="B104" s="226"/>
      <c r="C104" s="227"/>
      <c r="D104" s="228"/>
      <c r="E104" s="150"/>
      <c r="F104" s="227"/>
      <c r="G104" s="152"/>
      <c r="H104" s="152"/>
      <c r="I104" s="57" t="str">
        <f t="shared" si="3"/>
        <v/>
      </c>
    </row>
    <row r="105" spans="1:9" ht="26.45" customHeight="1" x14ac:dyDescent="0.25">
      <c r="A105" s="132">
        <v>53</v>
      </c>
      <c r="B105" s="226"/>
      <c r="C105" s="227"/>
      <c r="D105" s="228"/>
      <c r="E105" s="150"/>
      <c r="F105" s="227"/>
      <c r="G105" s="152"/>
      <c r="H105" s="152"/>
      <c r="I105" s="57" t="str">
        <f t="shared" si="3"/>
        <v/>
      </c>
    </row>
    <row r="106" spans="1:9" ht="26.45" customHeight="1" x14ac:dyDescent="0.25">
      <c r="A106" s="147">
        <v>54</v>
      </c>
      <c r="B106" s="226"/>
      <c r="C106" s="227"/>
      <c r="D106" s="228"/>
      <c r="E106" s="150"/>
      <c r="F106" s="227"/>
      <c r="G106" s="152"/>
      <c r="H106" s="152"/>
      <c r="I106" s="57" t="str">
        <f t="shared" si="3"/>
        <v/>
      </c>
    </row>
    <row r="107" spans="1:9" ht="26.45" customHeight="1" x14ac:dyDescent="0.25">
      <c r="A107" s="132">
        <v>55</v>
      </c>
      <c r="B107" s="226"/>
      <c r="C107" s="227"/>
      <c r="D107" s="228"/>
      <c r="E107" s="150"/>
      <c r="F107" s="227"/>
      <c r="G107" s="152"/>
      <c r="H107" s="152"/>
      <c r="I107" s="57" t="str">
        <f t="shared" si="3"/>
        <v/>
      </c>
    </row>
    <row r="108" spans="1:9" ht="26.45" customHeight="1" x14ac:dyDescent="0.25">
      <c r="A108" s="147">
        <v>56</v>
      </c>
      <c r="B108" s="226"/>
      <c r="C108" s="227"/>
      <c r="D108" s="228"/>
      <c r="E108" s="150"/>
      <c r="F108" s="227"/>
      <c r="G108" s="152"/>
      <c r="H108" s="152"/>
      <c r="I108" s="57" t="str">
        <f t="shared" si="3"/>
        <v/>
      </c>
    </row>
    <row r="109" spans="1:9" ht="26.45" customHeight="1" x14ac:dyDescent="0.25">
      <c r="A109" s="132">
        <v>57</v>
      </c>
      <c r="B109" s="226"/>
      <c r="C109" s="227"/>
      <c r="D109" s="228"/>
      <c r="E109" s="150"/>
      <c r="F109" s="227"/>
      <c r="G109" s="152"/>
      <c r="H109" s="152"/>
      <c r="I109" s="57" t="str">
        <f t="shared" si="3"/>
        <v/>
      </c>
    </row>
    <row r="110" spans="1:9" ht="26.45" customHeight="1" x14ac:dyDescent="0.25">
      <c r="A110" s="147">
        <v>58</v>
      </c>
      <c r="B110" s="226"/>
      <c r="C110" s="227"/>
      <c r="D110" s="228"/>
      <c r="E110" s="150"/>
      <c r="F110" s="227"/>
      <c r="G110" s="152"/>
      <c r="H110" s="152"/>
      <c r="I110" s="57" t="str">
        <f t="shared" si="3"/>
        <v/>
      </c>
    </row>
    <row r="111" spans="1:9" ht="26.45" customHeight="1" x14ac:dyDescent="0.25">
      <c r="A111" s="132">
        <v>59</v>
      </c>
      <c r="B111" s="226"/>
      <c r="C111" s="227"/>
      <c r="D111" s="228"/>
      <c r="E111" s="150"/>
      <c r="F111" s="227"/>
      <c r="G111" s="152"/>
      <c r="H111" s="152"/>
      <c r="I111" s="57" t="str">
        <f t="shared" si="3"/>
        <v/>
      </c>
    </row>
    <row r="112" spans="1:9" ht="26.45" customHeight="1" thickBot="1" x14ac:dyDescent="0.3">
      <c r="A112" s="147">
        <v>60</v>
      </c>
      <c r="B112" s="226"/>
      <c r="C112" s="227"/>
      <c r="D112" s="228"/>
      <c r="E112" s="150"/>
      <c r="F112" s="229"/>
      <c r="G112" s="156"/>
      <c r="H112" s="152"/>
      <c r="I112" s="57" t="str">
        <f t="shared" si="3"/>
        <v/>
      </c>
    </row>
    <row r="113" spans="1:9" ht="22.5" customHeight="1" thickBot="1" x14ac:dyDescent="0.3">
      <c r="F113" s="157" t="s">
        <v>66</v>
      </c>
      <c r="G113" s="158">
        <f>SUM(G98:G112)+G83</f>
        <v>0</v>
      </c>
      <c r="H113" s="140"/>
    </row>
    <row r="115" spans="1:9" x14ac:dyDescent="0.25">
      <c r="A115" s="365" t="s">
        <v>123</v>
      </c>
      <c r="B115" s="365"/>
      <c r="C115" s="365"/>
      <c r="D115" s="365"/>
      <c r="E115" s="365"/>
      <c r="F115" s="365"/>
      <c r="G115" s="365"/>
      <c r="H115" s="365"/>
    </row>
    <row r="117" spans="1:9" x14ac:dyDescent="0.25">
      <c r="B117" t="s">
        <v>68</v>
      </c>
      <c r="C117" t="s">
        <v>69</v>
      </c>
      <c r="D117" t="s">
        <v>70</v>
      </c>
      <c r="F117" t="s">
        <v>71</v>
      </c>
    </row>
    <row r="118" spans="1:9" x14ac:dyDescent="0.25">
      <c r="D118" t="s">
        <v>72</v>
      </c>
    </row>
    <row r="121" spans="1:9" ht="15.75" x14ac:dyDescent="0.25">
      <c r="A121" s="298" t="s">
        <v>136</v>
      </c>
      <c r="B121" s="298"/>
      <c r="C121" s="298"/>
      <c r="D121" s="298"/>
      <c r="E121" s="298"/>
      <c r="F121" s="298"/>
      <c r="G121" s="298"/>
      <c r="H121" s="298"/>
      <c r="I121" s="182"/>
    </row>
    <row r="122" spans="1:9" ht="15.75" x14ac:dyDescent="0.25">
      <c r="A122" s="297" t="str">
        <f>IF(Dönem&gt;0,CONCATENATE(Dönem,". döneme aittir."),"")</f>
        <v/>
      </c>
      <c r="B122" s="297"/>
      <c r="C122" s="297"/>
      <c r="D122" s="297"/>
      <c r="E122" s="297"/>
      <c r="F122" s="297"/>
      <c r="G122" s="297"/>
      <c r="H122" s="297"/>
      <c r="I122" s="182"/>
    </row>
    <row r="123" spans="1:9" ht="15.95" customHeight="1" thickBot="1" x14ac:dyDescent="0.35">
      <c r="A123" s="303" t="s">
        <v>137</v>
      </c>
      <c r="B123" s="303"/>
      <c r="C123" s="303"/>
      <c r="D123" s="303"/>
      <c r="E123" s="303"/>
      <c r="F123" s="303"/>
      <c r="G123" s="303"/>
      <c r="H123" s="303"/>
      <c r="I123" s="182"/>
    </row>
    <row r="124" spans="1:9" ht="31.5" customHeight="1" thickBot="1" x14ac:dyDescent="0.3">
      <c r="A124" s="362" t="s">
        <v>1</v>
      </c>
      <c r="B124" s="363"/>
      <c r="C124" s="362" t="str">
        <f>IF(ProjeNo&gt;0,ProjeNo,"")</f>
        <v/>
      </c>
      <c r="D124" s="364"/>
      <c r="E124" s="364"/>
      <c r="F124" s="364"/>
      <c r="G124" s="364"/>
      <c r="H124" s="363"/>
      <c r="I124" s="182"/>
    </row>
    <row r="125" spans="1:9" ht="31.5" customHeight="1" thickBot="1" x14ac:dyDescent="0.3">
      <c r="A125" s="355" t="s">
        <v>2</v>
      </c>
      <c r="B125" s="356"/>
      <c r="C125" s="357" t="str">
        <f>IF(ProjeAdı&gt;0,ProjeAdı,"")</f>
        <v/>
      </c>
      <c r="D125" s="358"/>
      <c r="E125" s="358"/>
      <c r="F125" s="358"/>
      <c r="G125" s="358"/>
      <c r="H125" s="359"/>
      <c r="I125" s="182"/>
    </row>
    <row r="126" spans="1:9" s="131" customFormat="1" ht="36.950000000000003" customHeight="1" thickBot="1" x14ac:dyDescent="0.3">
      <c r="A126" s="360" t="s">
        <v>10</v>
      </c>
      <c r="B126" s="360" t="s">
        <v>138</v>
      </c>
      <c r="C126" s="360" t="s">
        <v>139</v>
      </c>
      <c r="D126" s="360" t="s">
        <v>140</v>
      </c>
      <c r="E126" s="360" t="s">
        <v>131</v>
      </c>
      <c r="F126" s="360" t="s">
        <v>132</v>
      </c>
      <c r="G126" s="145" t="s">
        <v>133</v>
      </c>
      <c r="H126" s="145" t="s">
        <v>133</v>
      </c>
      <c r="I126" s="183"/>
    </row>
    <row r="127" spans="1:9" ht="18" customHeight="1" thickBot="1" x14ac:dyDescent="0.3">
      <c r="A127" s="361"/>
      <c r="B127" s="361"/>
      <c r="C127" s="361"/>
      <c r="D127" s="361"/>
      <c r="E127" s="361"/>
      <c r="F127" s="361"/>
      <c r="G127" s="145" t="s">
        <v>134</v>
      </c>
      <c r="H127" s="145" t="s">
        <v>135</v>
      </c>
      <c r="I127" s="182"/>
    </row>
    <row r="128" spans="1:9" ht="26.45" customHeight="1" x14ac:dyDescent="0.25">
      <c r="A128" s="147">
        <v>61</v>
      </c>
      <c r="B128" s="148"/>
      <c r="C128" s="149"/>
      <c r="D128" s="225"/>
      <c r="E128" s="150"/>
      <c r="F128" s="149"/>
      <c r="G128" s="152"/>
      <c r="H128" s="152"/>
      <c r="I128" s="57" t="str">
        <f>IF(AND(G128&gt;0,H128=""),"KDV Dahil Tutar Yazılmalıdır.","")</f>
        <v/>
      </c>
    </row>
    <row r="129" spans="1:9" ht="26.45" customHeight="1" x14ac:dyDescent="0.25">
      <c r="A129" s="132">
        <v>62</v>
      </c>
      <c r="B129" s="226"/>
      <c r="C129" s="227"/>
      <c r="D129" s="228"/>
      <c r="E129" s="150"/>
      <c r="F129" s="227"/>
      <c r="G129" s="152"/>
      <c r="H129" s="152"/>
      <c r="I129" s="57" t="str">
        <f t="shared" ref="I129:I142" si="4">IF(AND(G129&gt;0,H129=""),"KDV Dahil Tutar Yazılmalıdır.","")</f>
        <v/>
      </c>
    </row>
    <row r="130" spans="1:9" ht="26.45" customHeight="1" x14ac:dyDescent="0.25">
      <c r="A130" s="147">
        <v>63</v>
      </c>
      <c r="B130" s="226"/>
      <c r="C130" s="227"/>
      <c r="D130" s="228"/>
      <c r="E130" s="150"/>
      <c r="F130" s="227"/>
      <c r="G130" s="152"/>
      <c r="H130" s="152"/>
      <c r="I130" s="57" t="str">
        <f t="shared" si="4"/>
        <v/>
      </c>
    </row>
    <row r="131" spans="1:9" ht="26.45" customHeight="1" x14ac:dyDescent="0.25">
      <c r="A131" s="132">
        <v>64</v>
      </c>
      <c r="B131" s="226"/>
      <c r="C131" s="227"/>
      <c r="D131" s="228"/>
      <c r="E131" s="150"/>
      <c r="F131" s="227"/>
      <c r="G131" s="152"/>
      <c r="H131" s="152"/>
      <c r="I131" s="57" t="str">
        <f t="shared" si="4"/>
        <v/>
      </c>
    </row>
    <row r="132" spans="1:9" ht="26.45" customHeight="1" x14ac:dyDescent="0.25">
      <c r="A132" s="147">
        <v>65</v>
      </c>
      <c r="B132" s="226"/>
      <c r="C132" s="227"/>
      <c r="D132" s="228"/>
      <c r="E132" s="150"/>
      <c r="F132" s="227"/>
      <c r="G132" s="152"/>
      <c r="H132" s="152"/>
      <c r="I132" s="57" t="str">
        <f t="shared" si="4"/>
        <v/>
      </c>
    </row>
    <row r="133" spans="1:9" ht="26.45" customHeight="1" x14ac:dyDescent="0.25">
      <c r="A133" s="132">
        <v>66</v>
      </c>
      <c r="B133" s="226"/>
      <c r="C133" s="227"/>
      <c r="D133" s="228"/>
      <c r="E133" s="150"/>
      <c r="F133" s="227"/>
      <c r="G133" s="152"/>
      <c r="H133" s="152"/>
      <c r="I133" s="57" t="str">
        <f t="shared" si="4"/>
        <v/>
      </c>
    </row>
    <row r="134" spans="1:9" ht="26.45" customHeight="1" x14ac:dyDescent="0.25">
      <c r="A134" s="147">
        <v>67</v>
      </c>
      <c r="B134" s="226"/>
      <c r="C134" s="227"/>
      <c r="D134" s="228"/>
      <c r="E134" s="150"/>
      <c r="F134" s="227"/>
      <c r="G134" s="152"/>
      <c r="H134" s="152"/>
      <c r="I134" s="57" t="str">
        <f t="shared" si="4"/>
        <v/>
      </c>
    </row>
    <row r="135" spans="1:9" ht="26.45" customHeight="1" x14ac:dyDescent="0.25">
      <c r="A135" s="132">
        <v>68</v>
      </c>
      <c r="B135" s="226"/>
      <c r="C135" s="227"/>
      <c r="D135" s="228"/>
      <c r="E135" s="150"/>
      <c r="F135" s="227"/>
      <c r="G135" s="152"/>
      <c r="H135" s="152"/>
      <c r="I135" s="57" t="str">
        <f t="shared" si="4"/>
        <v/>
      </c>
    </row>
    <row r="136" spans="1:9" ht="26.45" customHeight="1" x14ac:dyDescent="0.25">
      <c r="A136" s="147">
        <v>69</v>
      </c>
      <c r="B136" s="226"/>
      <c r="C136" s="227"/>
      <c r="D136" s="228"/>
      <c r="E136" s="150"/>
      <c r="F136" s="227"/>
      <c r="G136" s="152"/>
      <c r="H136" s="152"/>
      <c r="I136" s="57" t="str">
        <f t="shared" si="4"/>
        <v/>
      </c>
    </row>
    <row r="137" spans="1:9" ht="26.45" customHeight="1" x14ac:dyDescent="0.25">
      <c r="A137" s="132">
        <v>70</v>
      </c>
      <c r="B137" s="226"/>
      <c r="C137" s="227"/>
      <c r="D137" s="228"/>
      <c r="E137" s="150"/>
      <c r="F137" s="227"/>
      <c r="G137" s="152"/>
      <c r="H137" s="152"/>
      <c r="I137" s="57" t="str">
        <f t="shared" si="4"/>
        <v/>
      </c>
    </row>
    <row r="138" spans="1:9" ht="26.45" customHeight="1" x14ac:dyDescent="0.25">
      <c r="A138" s="147">
        <v>71</v>
      </c>
      <c r="B138" s="226"/>
      <c r="C138" s="227"/>
      <c r="D138" s="228"/>
      <c r="E138" s="150"/>
      <c r="F138" s="227"/>
      <c r="G138" s="152"/>
      <c r="H138" s="152"/>
      <c r="I138" s="57" t="str">
        <f t="shared" si="4"/>
        <v/>
      </c>
    </row>
    <row r="139" spans="1:9" ht="26.45" customHeight="1" x14ac:dyDescent="0.25">
      <c r="A139" s="132">
        <v>72</v>
      </c>
      <c r="B139" s="226"/>
      <c r="C139" s="227"/>
      <c r="D139" s="228"/>
      <c r="E139" s="150"/>
      <c r="F139" s="227"/>
      <c r="G139" s="152"/>
      <c r="H139" s="152"/>
      <c r="I139" s="57" t="str">
        <f t="shared" si="4"/>
        <v/>
      </c>
    </row>
    <row r="140" spans="1:9" ht="26.45" customHeight="1" x14ac:dyDescent="0.25">
      <c r="A140" s="147">
        <v>73</v>
      </c>
      <c r="B140" s="226"/>
      <c r="C140" s="227"/>
      <c r="D140" s="228"/>
      <c r="E140" s="150"/>
      <c r="F140" s="227"/>
      <c r="G140" s="152"/>
      <c r="H140" s="152"/>
      <c r="I140" s="57" t="str">
        <f t="shared" si="4"/>
        <v/>
      </c>
    </row>
    <row r="141" spans="1:9" ht="26.45" customHeight="1" x14ac:dyDescent="0.25">
      <c r="A141" s="132">
        <v>74</v>
      </c>
      <c r="B141" s="226"/>
      <c r="C141" s="227"/>
      <c r="D141" s="228"/>
      <c r="E141" s="150"/>
      <c r="F141" s="227"/>
      <c r="G141" s="152"/>
      <c r="H141" s="152"/>
      <c r="I141" s="57" t="str">
        <f t="shared" si="4"/>
        <v/>
      </c>
    </row>
    <row r="142" spans="1:9" ht="26.45" customHeight="1" thickBot="1" x14ac:dyDescent="0.3">
      <c r="A142" s="147">
        <v>75</v>
      </c>
      <c r="B142" s="226"/>
      <c r="C142" s="227"/>
      <c r="D142" s="228"/>
      <c r="E142" s="150"/>
      <c r="F142" s="229"/>
      <c r="G142" s="156"/>
      <c r="H142" s="152"/>
      <c r="I142" s="57" t="str">
        <f t="shared" si="4"/>
        <v/>
      </c>
    </row>
    <row r="143" spans="1:9" ht="22.5" customHeight="1" thickBot="1" x14ac:dyDescent="0.3">
      <c r="F143" s="157" t="s">
        <v>66</v>
      </c>
      <c r="G143" s="158">
        <f>SUM(G128:G142)+G113</f>
        <v>0</v>
      </c>
      <c r="H143" s="140"/>
    </row>
    <row r="145" spans="1:9" x14ac:dyDescent="0.25">
      <c r="A145" s="365" t="s">
        <v>123</v>
      </c>
      <c r="B145" s="365"/>
      <c r="C145" s="365"/>
      <c r="D145" s="365"/>
      <c r="E145" s="365"/>
      <c r="F145" s="365"/>
      <c r="G145" s="365"/>
      <c r="H145" s="365"/>
    </row>
    <row r="147" spans="1:9" x14ac:dyDescent="0.25">
      <c r="B147" t="s">
        <v>68</v>
      </c>
      <c r="C147" t="s">
        <v>69</v>
      </c>
      <c r="D147" t="s">
        <v>70</v>
      </c>
      <c r="F147" t="s">
        <v>71</v>
      </c>
    </row>
    <row r="148" spans="1:9" x14ac:dyDescent="0.25">
      <c r="D148" t="s">
        <v>72</v>
      </c>
    </row>
    <row r="151" spans="1:9" ht="15.75" x14ac:dyDescent="0.25">
      <c r="A151" s="298" t="s">
        <v>136</v>
      </c>
      <c r="B151" s="298"/>
      <c r="C151" s="298"/>
      <c r="D151" s="298"/>
      <c r="E151" s="298"/>
      <c r="F151" s="298"/>
      <c r="G151" s="298"/>
      <c r="H151" s="298"/>
      <c r="I151" s="182"/>
    </row>
    <row r="152" spans="1:9" ht="15.75" x14ac:dyDescent="0.25">
      <c r="A152" s="297" t="str">
        <f>IF(Dönem&gt;0,CONCATENATE(Dönem,". döneme aittir."),"")</f>
        <v/>
      </c>
      <c r="B152" s="297"/>
      <c r="C152" s="297"/>
      <c r="D152" s="297"/>
      <c r="E152" s="297"/>
      <c r="F152" s="297"/>
      <c r="G152" s="297"/>
      <c r="H152" s="297"/>
      <c r="I152" s="182"/>
    </row>
    <row r="153" spans="1:9" ht="15.95" customHeight="1" thickBot="1" x14ac:dyDescent="0.35">
      <c r="A153" s="303" t="s">
        <v>137</v>
      </c>
      <c r="B153" s="303"/>
      <c r="C153" s="303"/>
      <c r="D153" s="303"/>
      <c r="E153" s="303"/>
      <c r="F153" s="303"/>
      <c r="G153" s="303"/>
      <c r="H153" s="303"/>
      <c r="I153" s="182"/>
    </row>
    <row r="154" spans="1:9" ht="31.5" customHeight="1" thickBot="1" x14ac:dyDescent="0.3">
      <c r="A154" s="362" t="s">
        <v>1</v>
      </c>
      <c r="B154" s="363"/>
      <c r="C154" s="362" t="str">
        <f>IF(ProjeNo&gt;0,ProjeNo,"")</f>
        <v/>
      </c>
      <c r="D154" s="364"/>
      <c r="E154" s="364"/>
      <c r="F154" s="364"/>
      <c r="G154" s="364"/>
      <c r="H154" s="363"/>
      <c r="I154" s="182"/>
    </row>
    <row r="155" spans="1:9" ht="31.5" customHeight="1" thickBot="1" x14ac:dyDescent="0.3">
      <c r="A155" s="355" t="s">
        <v>2</v>
      </c>
      <c r="B155" s="356"/>
      <c r="C155" s="357" t="str">
        <f>IF(ProjeAdı&gt;0,ProjeAdı,"")</f>
        <v/>
      </c>
      <c r="D155" s="358"/>
      <c r="E155" s="358"/>
      <c r="F155" s="358"/>
      <c r="G155" s="358"/>
      <c r="H155" s="359"/>
      <c r="I155" s="182"/>
    </row>
    <row r="156" spans="1:9" s="131" customFormat="1" ht="36.950000000000003" customHeight="1" thickBot="1" x14ac:dyDescent="0.3">
      <c r="A156" s="360" t="s">
        <v>10</v>
      </c>
      <c r="B156" s="360" t="s">
        <v>138</v>
      </c>
      <c r="C156" s="360" t="s">
        <v>139</v>
      </c>
      <c r="D156" s="360" t="s">
        <v>140</v>
      </c>
      <c r="E156" s="360" t="s">
        <v>131</v>
      </c>
      <c r="F156" s="360" t="s">
        <v>132</v>
      </c>
      <c r="G156" s="145" t="s">
        <v>133</v>
      </c>
      <c r="H156" s="145" t="s">
        <v>133</v>
      </c>
      <c r="I156" s="183"/>
    </row>
    <row r="157" spans="1:9" ht="18" customHeight="1" thickBot="1" x14ac:dyDescent="0.3">
      <c r="A157" s="361"/>
      <c r="B157" s="361"/>
      <c r="C157" s="361"/>
      <c r="D157" s="361"/>
      <c r="E157" s="361"/>
      <c r="F157" s="361"/>
      <c r="G157" s="145" t="s">
        <v>134</v>
      </c>
      <c r="H157" s="145" t="s">
        <v>135</v>
      </c>
      <c r="I157" s="182"/>
    </row>
    <row r="158" spans="1:9" ht="26.45" customHeight="1" x14ac:dyDescent="0.25">
      <c r="A158" s="147">
        <v>76</v>
      </c>
      <c r="B158" s="148"/>
      <c r="C158" s="149"/>
      <c r="D158" s="225"/>
      <c r="E158" s="150"/>
      <c r="F158" s="149"/>
      <c r="G158" s="152"/>
      <c r="H158" s="152"/>
      <c r="I158" s="57" t="str">
        <f>IF(AND(G158&gt;0,H158=""),"KDV Dahil Tutar Yazılmalıdır.","")</f>
        <v/>
      </c>
    </row>
    <row r="159" spans="1:9" ht="26.45" customHeight="1" x14ac:dyDescent="0.25">
      <c r="A159" s="132">
        <v>77</v>
      </c>
      <c r="B159" s="226"/>
      <c r="C159" s="227"/>
      <c r="D159" s="228"/>
      <c r="E159" s="150"/>
      <c r="F159" s="227"/>
      <c r="G159" s="152"/>
      <c r="H159" s="152"/>
      <c r="I159" s="57" t="str">
        <f t="shared" ref="I159:I172" si="5">IF(AND(G159&gt;0,H159=""),"KDV Dahil Tutar Yazılmalıdır.","")</f>
        <v/>
      </c>
    </row>
    <row r="160" spans="1:9" ht="26.45" customHeight="1" x14ac:dyDescent="0.25">
      <c r="A160" s="147">
        <v>78</v>
      </c>
      <c r="B160" s="226"/>
      <c r="C160" s="227"/>
      <c r="D160" s="228"/>
      <c r="E160" s="150"/>
      <c r="F160" s="227"/>
      <c r="G160" s="152"/>
      <c r="H160" s="152"/>
      <c r="I160" s="57" t="str">
        <f t="shared" si="5"/>
        <v/>
      </c>
    </row>
    <row r="161" spans="1:9" ht="26.45" customHeight="1" x14ac:dyDescent="0.25">
      <c r="A161" s="132">
        <v>79</v>
      </c>
      <c r="B161" s="226"/>
      <c r="C161" s="227"/>
      <c r="D161" s="228"/>
      <c r="E161" s="150"/>
      <c r="F161" s="227"/>
      <c r="G161" s="152"/>
      <c r="H161" s="152"/>
      <c r="I161" s="57" t="str">
        <f t="shared" si="5"/>
        <v/>
      </c>
    </row>
    <row r="162" spans="1:9" ht="26.45" customHeight="1" x14ac:dyDescent="0.25">
      <c r="A162" s="147">
        <v>80</v>
      </c>
      <c r="B162" s="226"/>
      <c r="C162" s="227"/>
      <c r="D162" s="228"/>
      <c r="E162" s="150"/>
      <c r="F162" s="227"/>
      <c r="G162" s="152"/>
      <c r="H162" s="152"/>
      <c r="I162" s="57" t="str">
        <f t="shared" si="5"/>
        <v/>
      </c>
    </row>
    <row r="163" spans="1:9" ht="26.45" customHeight="1" x14ac:dyDescent="0.25">
      <c r="A163" s="132">
        <v>81</v>
      </c>
      <c r="B163" s="226"/>
      <c r="C163" s="227"/>
      <c r="D163" s="228"/>
      <c r="E163" s="150"/>
      <c r="F163" s="227"/>
      <c r="G163" s="152"/>
      <c r="H163" s="152"/>
      <c r="I163" s="57" t="str">
        <f t="shared" si="5"/>
        <v/>
      </c>
    </row>
    <row r="164" spans="1:9" ht="26.45" customHeight="1" x14ac:dyDescent="0.25">
      <c r="A164" s="147">
        <v>82</v>
      </c>
      <c r="B164" s="226"/>
      <c r="C164" s="227"/>
      <c r="D164" s="228"/>
      <c r="E164" s="150"/>
      <c r="F164" s="227"/>
      <c r="G164" s="152"/>
      <c r="H164" s="152"/>
      <c r="I164" s="57" t="str">
        <f t="shared" si="5"/>
        <v/>
      </c>
    </row>
    <row r="165" spans="1:9" ht="26.45" customHeight="1" x14ac:dyDescent="0.25">
      <c r="A165" s="132">
        <v>83</v>
      </c>
      <c r="B165" s="226"/>
      <c r="C165" s="227"/>
      <c r="D165" s="228"/>
      <c r="E165" s="150"/>
      <c r="F165" s="227"/>
      <c r="G165" s="152"/>
      <c r="H165" s="152"/>
      <c r="I165" s="57" t="str">
        <f t="shared" si="5"/>
        <v/>
      </c>
    </row>
    <row r="166" spans="1:9" ht="26.45" customHeight="1" x14ac:dyDescent="0.25">
      <c r="A166" s="147">
        <v>84</v>
      </c>
      <c r="B166" s="226"/>
      <c r="C166" s="227"/>
      <c r="D166" s="228"/>
      <c r="E166" s="150"/>
      <c r="F166" s="227"/>
      <c r="G166" s="152"/>
      <c r="H166" s="152"/>
      <c r="I166" s="57" t="str">
        <f t="shared" si="5"/>
        <v/>
      </c>
    </row>
    <row r="167" spans="1:9" ht="26.45" customHeight="1" x14ac:dyDescent="0.25">
      <c r="A167" s="132">
        <v>85</v>
      </c>
      <c r="B167" s="226"/>
      <c r="C167" s="227"/>
      <c r="D167" s="228"/>
      <c r="E167" s="150"/>
      <c r="F167" s="227"/>
      <c r="G167" s="152"/>
      <c r="H167" s="152"/>
      <c r="I167" s="57" t="str">
        <f t="shared" si="5"/>
        <v/>
      </c>
    </row>
    <row r="168" spans="1:9" ht="26.45" customHeight="1" x14ac:dyDescent="0.25">
      <c r="A168" s="147">
        <v>86</v>
      </c>
      <c r="B168" s="226"/>
      <c r="C168" s="227"/>
      <c r="D168" s="228"/>
      <c r="E168" s="150"/>
      <c r="F168" s="227"/>
      <c r="G168" s="152"/>
      <c r="H168" s="152"/>
      <c r="I168" s="57" t="str">
        <f t="shared" si="5"/>
        <v/>
      </c>
    </row>
    <row r="169" spans="1:9" ht="26.45" customHeight="1" x14ac:dyDescent="0.25">
      <c r="A169" s="132">
        <v>87</v>
      </c>
      <c r="B169" s="226"/>
      <c r="C169" s="227"/>
      <c r="D169" s="228"/>
      <c r="E169" s="150"/>
      <c r="F169" s="227"/>
      <c r="G169" s="152"/>
      <c r="H169" s="152"/>
      <c r="I169" s="57" t="str">
        <f t="shared" si="5"/>
        <v/>
      </c>
    </row>
    <row r="170" spans="1:9" ht="26.45" customHeight="1" x14ac:dyDescent="0.25">
      <c r="A170" s="147">
        <v>88</v>
      </c>
      <c r="B170" s="226"/>
      <c r="C170" s="227"/>
      <c r="D170" s="228"/>
      <c r="E170" s="150"/>
      <c r="F170" s="227"/>
      <c r="G170" s="152"/>
      <c r="H170" s="152"/>
      <c r="I170" s="57" t="str">
        <f t="shared" si="5"/>
        <v/>
      </c>
    </row>
    <row r="171" spans="1:9" ht="26.45" customHeight="1" x14ac:dyDescent="0.25">
      <c r="A171" s="132">
        <v>89</v>
      </c>
      <c r="B171" s="226"/>
      <c r="C171" s="227"/>
      <c r="D171" s="228"/>
      <c r="E171" s="150"/>
      <c r="F171" s="227"/>
      <c r="G171" s="152"/>
      <c r="H171" s="152"/>
      <c r="I171" s="57" t="str">
        <f t="shared" si="5"/>
        <v/>
      </c>
    </row>
    <row r="172" spans="1:9" ht="26.45" customHeight="1" thickBot="1" x14ac:dyDescent="0.3">
      <c r="A172" s="147">
        <v>90</v>
      </c>
      <c r="B172" s="226"/>
      <c r="C172" s="227"/>
      <c r="D172" s="228"/>
      <c r="E172" s="150"/>
      <c r="F172" s="229"/>
      <c r="G172" s="156"/>
      <c r="H172" s="152"/>
      <c r="I172" s="57" t="str">
        <f t="shared" si="5"/>
        <v/>
      </c>
    </row>
    <row r="173" spans="1:9" ht="22.5" customHeight="1" thickBot="1" x14ac:dyDescent="0.3">
      <c r="F173" s="157" t="s">
        <v>66</v>
      </c>
      <c r="G173" s="158">
        <f>SUM(G158:G172)+G143</f>
        <v>0</v>
      </c>
      <c r="H173" s="140"/>
    </row>
    <row r="175" spans="1:9" x14ac:dyDescent="0.25">
      <c r="A175" s="365" t="s">
        <v>123</v>
      </c>
      <c r="B175" s="365"/>
      <c r="C175" s="365"/>
      <c r="D175" s="365"/>
      <c r="E175" s="365"/>
      <c r="F175" s="365"/>
      <c r="G175" s="365"/>
      <c r="H175" s="365"/>
    </row>
    <row r="177" spans="1:9" x14ac:dyDescent="0.25">
      <c r="B177" t="s">
        <v>68</v>
      </c>
      <c r="C177" t="s">
        <v>69</v>
      </c>
      <c r="D177" t="s">
        <v>70</v>
      </c>
      <c r="F177" t="s">
        <v>71</v>
      </c>
    </row>
    <row r="178" spans="1:9" x14ac:dyDescent="0.25">
      <c r="D178" t="s">
        <v>72</v>
      </c>
    </row>
    <row r="181" spans="1:9" ht="15.75" x14ac:dyDescent="0.25">
      <c r="A181" s="298" t="s">
        <v>136</v>
      </c>
      <c r="B181" s="298"/>
      <c r="C181" s="298"/>
      <c r="D181" s="298"/>
      <c r="E181" s="298"/>
      <c r="F181" s="298"/>
      <c r="G181" s="298"/>
      <c r="H181" s="298"/>
      <c r="I181" s="182"/>
    </row>
    <row r="182" spans="1:9" ht="15.75" x14ac:dyDescent="0.25">
      <c r="A182" s="297" t="str">
        <f>IF(Dönem&gt;0,CONCATENATE(Dönem,". döneme aittir."),"")</f>
        <v/>
      </c>
      <c r="B182" s="297"/>
      <c r="C182" s="297"/>
      <c r="D182" s="297"/>
      <c r="E182" s="297"/>
      <c r="F182" s="297"/>
      <c r="G182" s="297"/>
      <c r="H182" s="297"/>
      <c r="I182" s="182"/>
    </row>
    <row r="183" spans="1:9" ht="15.95" customHeight="1" thickBot="1" x14ac:dyDescent="0.35">
      <c r="A183" s="303" t="s">
        <v>137</v>
      </c>
      <c r="B183" s="303"/>
      <c r="C183" s="303"/>
      <c r="D183" s="303"/>
      <c r="E183" s="303"/>
      <c r="F183" s="303"/>
      <c r="G183" s="303"/>
      <c r="H183" s="303"/>
      <c r="I183" s="182"/>
    </row>
    <row r="184" spans="1:9" ht="31.5" customHeight="1" thickBot="1" x14ac:dyDescent="0.3">
      <c r="A184" s="362" t="s">
        <v>1</v>
      </c>
      <c r="B184" s="363"/>
      <c r="C184" s="362" t="str">
        <f>IF(ProjeNo&gt;0,ProjeNo,"")</f>
        <v/>
      </c>
      <c r="D184" s="364"/>
      <c r="E184" s="364"/>
      <c r="F184" s="364"/>
      <c r="G184" s="364"/>
      <c r="H184" s="363"/>
      <c r="I184" s="182"/>
    </row>
    <row r="185" spans="1:9" ht="31.5" customHeight="1" thickBot="1" x14ac:dyDescent="0.3">
      <c r="A185" s="355" t="s">
        <v>2</v>
      </c>
      <c r="B185" s="356"/>
      <c r="C185" s="357" t="str">
        <f>IF(ProjeAdı&gt;0,ProjeAdı,"")</f>
        <v/>
      </c>
      <c r="D185" s="358"/>
      <c r="E185" s="358"/>
      <c r="F185" s="358"/>
      <c r="G185" s="358"/>
      <c r="H185" s="359"/>
      <c r="I185" s="182"/>
    </row>
    <row r="186" spans="1:9" s="131" customFormat="1" ht="36.950000000000003" customHeight="1" thickBot="1" x14ac:dyDescent="0.3">
      <c r="A186" s="360" t="s">
        <v>10</v>
      </c>
      <c r="B186" s="360" t="s">
        <v>138</v>
      </c>
      <c r="C186" s="360" t="s">
        <v>139</v>
      </c>
      <c r="D186" s="360" t="s">
        <v>140</v>
      </c>
      <c r="E186" s="360" t="s">
        <v>131</v>
      </c>
      <c r="F186" s="360" t="s">
        <v>132</v>
      </c>
      <c r="G186" s="145" t="s">
        <v>133</v>
      </c>
      <c r="H186" s="145" t="s">
        <v>133</v>
      </c>
      <c r="I186" s="183"/>
    </row>
    <row r="187" spans="1:9" ht="18" customHeight="1" thickBot="1" x14ac:dyDescent="0.3">
      <c r="A187" s="361"/>
      <c r="B187" s="361"/>
      <c r="C187" s="361"/>
      <c r="D187" s="361"/>
      <c r="E187" s="361"/>
      <c r="F187" s="361"/>
      <c r="G187" s="145" t="s">
        <v>134</v>
      </c>
      <c r="H187" s="145" t="s">
        <v>135</v>
      </c>
      <c r="I187" s="182"/>
    </row>
    <row r="188" spans="1:9" ht="26.45" customHeight="1" x14ac:dyDescent="0.25">
      <c r="A188" s="147">
        <v>91</v>
      </c>
      <c r="B188" s="148"/>
      <c r="C188" s="149"/>
      <c r="D188" s="225"/>
      <c r="E188" s="150"/>
      <c r="F188" s="149"/>
      <c r="G188" s="152"/>
      <c r="H188" s="152"/>
      <c r="I188" s="57" t="str">
        <f>IF(AND(G188&gt;0,H188=""),"KDV Dahil Tutar Yazılmalıdır.","")</f>
        <v/>
      </c>
    </row>
    <row r="189" spans="1:9" ht="26.45" customHeight="1" x14ac:dyDescent="0.25">
      <c r="A189" s="132">
        <v>92</v>
      </c>
      <c r="B189" s="226"/>
      <c r="C189" s="227"/>
      <c r="D189" s="228"/>
      <c r="E189" s="150"/>
      <c r="F189" s="227"/>
      <c r="G189" s="152"/>
      <c r="H189" s="152"/>
      <c r="I189" s="57" t="str">
        <f t="shared" ref="I189:I202" si="6">IF(AND(G189&gt;0,H189=""),"KDV Dahil Tutar Yazılmalıdır.","")</f>
        <v/>
      </c>
    </row>
    <row r="190" spans="1:9" ht="26.45" customHeight="1" x14ac:dyDescent="0.25">
      <c r="A190" s="147">
        <v>93</v>
      </c>
      <c r="B190" s="226"/>
      <c r="C190" s="227"/>
      <c r="D190" s="228"/>
      <c r="E190" s="150"/>
      <c r="F190" s="227"/>
      <c r="G190" s="152"/>
      <c r="H190" s="152"/>
      <c r="I190" s="57" t="str">
        <f t="shared" si="6"/>
        <v/>
      </c>
    </row>
    <row r="191" spans="1:9" ht="26.45" customHeight="1" x14ac:dyDescent="0.25">
      <c r="A191" s="132">
        <v>94</v>
      </c>
      <c r="B191" s="226"/>
      <c r="C191" s="227"/>
      <c r="D191" s="228"/>
      <c r="E191" s="150"/>
      <c r="F191" s="227"/>
      <c r="G191" s="152"/>
      <c r="H191" s="152"/>
      <c r="I191" s="57" t="str">
        <f t="shared" si="6"/>
        <v/>
      </c>
    </row>
    <row r="192" spans="1:9" ht="26.45" customHeight="1" x14ac:dyDescent="0.25">
      <c r="A192" s="147">
        <v>95</v>
      </c>
      <c r="B192" s="226"/>
      <c r="C192" s="227"/>
      <c r="D192" s="228"/>
      <c r="E192" s="150"/>
      <c r="F192" s="227"/>
      <c r="G192" s="152"/>
      <c r="H192" s="152"/>
      <c r="I192" s="57" t="str">
        <f t="shared" si="6"/>
        <v/>
      </c>
    </row>
    <row r="193" spans="1:9" ht="26.45" customHeight="1" x14ac:dyDescent="0.25">
      <c r="A193" s="132">
        <v>96</v>
      </c>
      <c r="B193" s="226"/>
      <c r="C193" s="227"/>
      <c r="D193" s="228"/>
      <c r="E193" s="150"/>
      <c r="F193" s="227"/>
      <c r="G193" s="152"/>
      <c r="H193" s="152"/>
      <c r="I193" s="57" t="str">
        <f t="shared" si="6"/>
        <v/>
      </c>
    </row>
    <row r="194" spans="1:9" ht="26.45" customHeight="1" x14ac:dyDescent="0.25">
      <c r="A194" s="147">
        <v>97</v>
      </c>
      <c r="B194" s="226"/>
      <c r="C194" s="227"/>
      <c r="D194" s="228"/>
      <c r="E194" s="150"/>
      <c r="F194" s="227"/>
      <c r="G194" s="152"/>
      <c r="H194" s="152"/>
      <c r="I194" s="57" t="str">
        <f t="shared" si="6"/>
        <v/>
      </c>
    </row>
    <row r="195" spans="1:9" ht="26.45" customHeight="1" x14ac:dyDescent="0.25">
      <c r="A195" s="132">
        <v>98</v>
      </c>
      <c r="B195" s="226"/>
      <c r="C195" s="227"/>
      <c r="D195" s="228"/>
      <c r="E195" s="150"/>
      <c r="F195" s="227"/>
      <c r="G195" s="152"/>
      <c r="H195" s="152"/>
      <c r="I195" s="57" t="str">
        <f t="shared" si="6"/>
        <v/>
      </c>
    </row>
    <row r="196" spans="1:9" ht="26.45" customHeight="1" x14ac:dyDescent="0.25">
      <c r="A196" s="147">
        <v>99</v>
      </c>
      <c r="B196" s="226"/>
      <c r="C196" s="227"/>
      <c r="D196" s="228"/>
      <c r="E196" s="150"/>
      <c r="F196" s="227"/>
      <c r="G196" s="152"/>
      <c r="H196" s="152"/>
      <c r="I196" s="57" t="str">
        <f t="shared" si="6"/>
        <v/>
      </c>
    </row>
    <row r="197" spans="1:9" ht="26.45" customHeight="1" x14ac:dyDescent="0.25">
      <c r="A197" s="132">
        <v>100</v>
      </c>
      <c r="B197" s="226"/>
      <c r="C197" s="227"/>
      <c r="D197" s="228"/>
      <c r="E197" s="150"/>
      <c r="F197" s="227"/>
      <c r="G197" s="152"/>
      <c r="H197" s="152"/>
      <c r="I197" s="57" t="str">
        <f t="shared" si="6"/>
        <v/>
      </c>
    </row>
    <row r="198" spans="1:9" ht="26.45" customHeight="1" x14ac:dyDescent="0.25">
      <c r="A198" s="147">
        <v>101</v>
      </c>
      <c r="B198" s="226"/>
      <c r="C198" s="227"/>
      <c r="D198" s="228"/>
      <c r="E198" s="150"/>
      <c r="F198" s="227"/>
      <c r="G198" s="152"/>
      <c r="H198" s="152"/>
      <c r="I198" s="57" t="str">
        <f t="shared" si="6"/>
        <v/>
      </c>
    </row>
    <row r="199" spans="1:9" ht="26.45" customHeight="1" x14ac:dyDescent="0.25">
      <c r="A199" s="132">
        <v>102</v>
      </c>
      <c r="B199" s="226"/>
      <c r="C199" s="227"/>
      <c r="D199" s="228"/>
      <c r="E199" s="150"/>
      <c r="F199" s="227"/>
      <c r="G199" s="152"/>
      <c r="H199" s="152"/>
      <c r="I199" s="57" t="str">
        <f t="shared" si="6"/>
        <v/>
      </c>
    </row>
    <row r="200" spans="1:9" ht="26.45" customHeight="1" x14ac:dyDescent="0.25">
      <c r="A200" s="147">
        <v>103</v>
      </c>
      <c r="B200" s="226"/>
      <c r="C200" s="227"/>
      <c r="D200" s="228"/>
      <c r="E200" s="150"/>
      <c r="F200" s="227"/>
      <c r="G200" s="152"/>
      <c r="H200" s="152"/>
      <c r="I200" s="57" t="str">
        <f t="shared" si="6"/>
        <v/>
      </c>
    </row>
    <row r="201" spans="1:9" ht="26.45" customHeight="1" x14ac:dyDescent="0.25">
      <c r="A201" s="132">
        <v>104</v>
      </c>
      <c r="B201" s="226"/>
      <c r="C201" s="227"/>
      <c r="D201" s="228"/>
      <c r="E201" s="150"/>
      <c r="F201" s="227"/>
      <c r="G201" s="152"/>
      <c r="H201" s="152"/>
      <c r="I201" s="57" t="str">
        <f t="shared" si="6"/>
        <v/>
      </c>
    </row>
    <row r="202" spans="1:9" ht="26.45" customHeight="1" thickBot="1" x14ac:dyDescent="0.3">
      <c r="A202" s="147">
        <v>105</v>
      </c>
      <c r="B202" s="226"/>
      <c r="C202" s="227"/>
      <c r="D202" s="228"/>
      <c r="E202" s="150"/>
      <c r="F202" s="229"/>
      <c r="G202" s="156"/>
      <c r="H202" s="152"/>
      <c r="I202" s="57" t="str">
        <f t="shared" si="6"/>
        <v/>
      </c>
    </row>
    <row r="203" spans="1:9" ht="22.5" customHeight="1" thickBot="1" x14ac:dyDescent="0.3">
      <c r="F203" s="157" t="s">
        <v>66</v>
      </c>
      <c r="G203" s="158">
        <f>SUM(G188:G202)+G173</f>
        <v>0</v>
      </c>
      <c r="H203" s="140"/>
    </row>
    <row r="205" spans="1:9" x14ac:dyDescent="0.25">
      <c r="A205" s="365" t="s">
        <v>123</v>
      </c>
      <c r="B205" s="365"/>
      <c r="C205" s="365"/>
      <c r="D205" s="365"/>
      <c r="E205" s="365"/>
      <c r="F205" s="365"/>
      <c r="G205" s="365"/>
      <c r="H205" s="365"/>
    </row>
    <row r="207" spans="1:9" x14ac:dyDescent="0.25">
      <c r="B207" t="s">
        <v>68</v>
      </c>
      <c r="C207" t="s">
        <v>69</v>
      </c>
      <c r="D207" t="s">
        <v>70</v>
      </c>
      <c r="F207" t="s">
        <v>71</v>
      </c>
    </row>
    <row r="208" spans="1:9" x14ac:dyDescent="0.25">
      <c r="D208" t="s">
        <v>72</v>
      </c>
    </row>
  </sheetData>
  <sheetProtection algorithmName="SHA-512" hashValue="L42sQ/BIyGNqf0pGFpbVIC7xroqlzT31ZTnpZEozF/rJBcyEKSQNFJxB/EFgSbdW0F/N3DfCQO561yzq9qx0sQ==" saltValue="d9uznNQqJWryxvswZ1pteQ==" spinCount="100000" sheet="1" objects="1" scenarios="1"/>
  <mergeCells count="98">
    <mergeCell ref="F6:F7"/>
    <mergeCell ref="A1:H1"/>
    <mergeCell ref="A2:H2"/>
    <mergeCell ref="A3:H3"/>
    <mergeCell ref="A4:B4"/>
    <mergeCell ref="C4:H4"/>
    <mergeCell ref="A5:B5"/>
    <mergeCell ref="C5:H5"/>
    <mergeCell ref="A6:A7"/>
    <mergeCell ref="B6:B7"/>
    <mergeCell ref="C6:C7"/>
    <mergeCell ref="D6:D7"/>
    <mergeCell ref="E6:E7"/>
    <mergeCell ref="A25:H25"/>
    <mergeCell ref="A31:H31"/>
    <mergeCell ref="A32:H32"/>
    <mergeCell ref="A33:H33"/>
    <mergeCell ref="A34:B34"/>
    <mergeCell ref="C34:H34"/>
    <mergeCell ref="A35:B35"/>
    <mergeCell ref="C35:H35"/>
    <mergeCell ref="A36:A37"/>
    <mergeCell ref="B36:B37"/>
    <mergeCell ref="C36:C37"/>
    <mergeCell ref="D36:D37"/>
    <mergeCell ref="E36:E37"/>
    <mergeCell ref="F36:F37"/>
    <mergeCell ref="A55:H55"/>
    <mergeCell ref="A61:H61"/>
    <mergeCell ref="A62:H62"/>
    <mergeCell ref="A63:H63"/>
    <mergeCell ref="A64:B64"/>
    <mergeCell ref="C64:H64"/>
    <mergeCell ref="A65:B65"/>
    <mergeCell ref="C65:H65"/>
    <mergeCell ref="A66:A67"/>
    <mergeCell ref="B66:B67"/>
    <mergeCell ref="C66:C67"/>
    <mergeCell ref="D66:D67"/>
    <mergeCell ref="E66:E67"/>
    <mergeCell ref="F66:F67"/>
    <mergeCell ref="A85:H85"/>
    <mergeCell ref="A91:H91"/>
    <mergeCell ref="A92:H92"/>
    <mergeCell ref="A93:H93"/>
    <mergeCell ref="A94:B94"/>
    <mergeCell ref="C94:H94"/>
    <mergeCell ref="A95:B95"/>
    <mergeCell ref="C95:H95"/>
    <mergeCell ref="A96:A97"/>
    <mergeCell ref="B96:B97"/>
    <mergeCell ref="C96:C97"/>
    <mergeCell ref="D96:D97"/>
    <mergeCell ref="E96:E97"/>
    <mergeCell ref="F96:F97"/>
    <mergeCell ref="A115:H115"/>
    <mergeCell ref="A121:H121"/>
    <mergeCell ref="A122:H122"/>
    <mergeCell ref="A123:H123"/>
    <mergeCell ref="A124:B124"/>
    <mergeCell ref="C124:H124"/>
    <mergeCell ref="A125:B125"/>
    <mergeCell ref="C125:H125"/>
    <mergeCell ref="A126:A127"/>
    <mergeCell ref="B126:B127"/>
    <mergeCell ref="C126:C127"/>
    <mergeCell ref="D126:D127"/>
    <mergeCell ref="E126:E127"/>
    <mergeCell ref="F126:F127"/>
    <mergeCell ref="A145:H145"/>
    <mergeCell ref="A151:H151"/>
    <mergeCell ref="A152:H152"/>
    <mergeCell ref="A153:H153"/>
    <mergeCell ref="A154:B154"/>
    <mergeCell ref="C154:H154"/>
    <mergeCell ref="A155:B155"/>
    <mergeCell ref="C155:H155"/>
    <mergeCell ref="A156:A157"/>
    <mergeCell ref="B156:B157"/>
    <mergeCell ref="C156:C157"/>
    <mergeCell ref="D156:D157"/>
    <mergeCell ref="E156:E157"/>
    <mergeCell ref="F156:F157"/>
    <mergeCell ref="A175:H175"/>
    <mergeCell ref="A181:H181"/>
    <mergeCell ref="A182:H182"/>
    <mergeCell ref="A183:H183"/>
    <mergeCell ref="A184:B184"/>
    <mergeCell ref="C184:H184"/>
    <mergeCell ref="A205:H205"/>
    <mergeCell ref="A185:B185"/>
    <mergeCell ref="C185:H185"/>
    <mergeCell ref="A186:A187"/>
    <mergeCell ref="B186:B187"/>
    <mergeCell ref="C186:C187"/>
    <mergeCell ref="D186:D187"/>
    <mergeCell ref="E186:E187"/>
    <mergeCell ref="F186:F18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dimension ref="A1:K110"/>
  <sheetViews>
    <sheetView workbookViewId="0">
      <selection activeCell="B8" sqref="B8"/>
    </sheetView>
  </sheetViews>
  <sheetFormatPr defaultRowHeight="15" x14ac:dyDescent="0.25"/>
  <cols>
    <col min="1" max="1" width="6.5703125" customWidth="1"/>
    <col min="2" max="2" width="12.5703125" customWidth="1"/>
    <col min="3" max="3" width="19.42578125" customWidth="1"/>
    <col min="4" max="4" width="35.140625" customWidth="1"/>
    <col min="5" max="5" width="13.42578125" customWidth="1"/>
    <col min="6" max="6" width="32.85546875" customWidth="1"/>
    <col min="7" max="7" width="12.5703125" customWidth="1"/>
    <col min="8" max="8" width="17.5703125" customWidth="1"/>
    <col min="9" max="10" width="13.5703125" customWidth="1"/>
    <col min="11" max="11" width="24.85546875" style="56" bestFit="1" customWidth="1"/>
  </cols>
  <sheetData>
    <row r="1" spans="1:11" ht="15.75" x14ac:dyDescent="0.25">
      <c r="A1" s="298" t="s">
        <v>141</v>
      </c>
      <c r="B1" s="298"/>
      <c r="C1" s="298"/>
      <c r="D1" s="298"/>
      <c r="E1" s="298"/>
      <c r="F1" s="298"/>
      <c r="G1" s="298"/>
      <c r="H1" s="298"/>
      <c r="I1" s="298"/>
      <c r="J1" s="298"/>
      <c r="K1" s="184"/>
    </row>
    <row r="2" spans="1:11" ht="15.6" customHeight="1" x14ac:dyDescent="0.25">
      <c r="A2" s="297" t="str">
        <f>IF(Dönem&gt;0,CONCATENATE(Dönem,". döneme aittir."),"")</f>
        <v/>
      </c>
      <c r="B2" s="297"/>
      <c r="C2" s="297"/>
      <c r="D2" s="297"/>
      <c r="E2" s="297"/>
      <c r="F2" s="297"/>
      <c r="G2" s="297"/>
      <c r="H2" s="297"/>
      <c r="I2" s="297"/>
      <c r="J2" s="297"/>
      <c r="K2" s="90"/>
    </row>
    <row r="3" spans="1:11" ht="15.95" customHeight="1" thickBot="1" x14ac:dyDescent="0.35">
      <c r="A3" s="368" t="s">
        <v>142</v>
      </c>
      <c r="B3" s="368"/>
      <c r="C3" s="368"/>
      <c r="D3" s="368"/>
      <c r="E3" s="368"/>
      <c r="F3" s="368"/>
      <c r="G3" s="368"/>
      <c r="H3" s="368"/>
      <c r="I3" s="368"/>
      <c r="J3" s="368"/>
      <c r="K3" s="138"/>
    </row>
    <row r="4" spans="1:11" ht="31.5" customHeight="1" thickBot="1" x14ac:dyDescent="0.3">
      <c r="A4" s="362" t="s">
        <v>1</v>
      </c>
      <c r="B4" s="363"/>
      <c r="C4" s="362" t="str">
        <f>IF(ProjeNo&gt;0,ProjeNo,"")</f>
        <v/>
      </c>
      <c r="D4" s="364"/>
      <c r="E4" s="364"/>
      <c r="F4" s="364"/>
      <c r="G4" s="364"/>
      <c r="H4" s="364"/>
      <c r="I4" s="364"/>
      <c r="J4" s="363"/>
    </row>
    <row r="5" spans="1:11" ht="30" customHeight="1" thickBot="1" x14ac:dyDescent="0.3">
      <c r="A5" s="355" t="s">
        <v>2</v>
      </c>
      <c r="B5" s="356"/>
      <c r="C5" s="357" t="str">
        <f>IF(ProjeAdı&gt;0,ProjeAdı,"")</f>
        <v/>
      </c>
      <c r="D5" s="358"/>
      <c r="E5" s="358"/>
      <c r="F5" s="358"/>
      <c r="G5" s="358"/>
      <c r="H5" s="358"/>
      <c r="I5" s="358"/>
      <c r="J5" s="359"/>
    </row>
    <row r="6" spans="1:11" ht="51.95" customHeight="1" thickBot="1" x14ac:dyDescent="0.3">
      <c r="A6" s="360" t="s">
        <v>10</v>
      </c>
      <c r="B6" s="360" t="s">
        <v>143</v>
      </c>
      <c r="C6" s="360" t="s">
        <v>144</v>
      </c>
      <c r="D6" s="360" t="s">
        <v>145</v>
      </c>
      <c r="E6" s="360" t="s">
        <v>146</v>
      </c>
      <c r="F6" s="360" t="s">
        <v>147</v>
      </c>
      <c r="G6" s="360" t="s">
        <v>131</v>
      </c>
      <c r="H6" s="360" t="s">
        <v>132</v>
      </c>
      <c r="I6" s="145" t="s">
        <v>133</v>
      </c>
      <c r="J6" s="145" t="s">
        <v>133</v>
      </c>
    </row>
    <row r="7" spans="1:11" ht="15.75" thickBot="1" x14ac:dyDescent="0.3">
      <c r="A7" s="366"/>
      <c r="B7" s="366"/>
      <c r="C7" s="366"/>
      <c r="D7" s="366"/>
      <c r="E7" s="366"/>
      <c r="F7" s="366"/>
      <c r="G7" s="366"/>
      <c r="H7" s="366"/>
      <c r="I7" s="161" t="s">
        <v>134</v>
      </c>
      <c r="J7" s="161" t="s">
        <v>135</v>
      </c>
    </row>
    <row r="8" spans="1:11" ht="36.950000000000003" customHeight="1" x14ac:dyDescent="0.25">
      <c r="A8" s="162">
        <v>1</v>
      </c>
      <c r="B8" s="230"/>
      <c r="C8" s="231"/>
      <c r="D8" s="231"/>
      <c r="E8" s="231"/>
      <c r="F8" s="231"/>
      <c r="G8" s="164"/>
      <c r="H8" s="231"/>
      <c r="I8" s="165"/>
      <c r="J8" s="166"/>
      <c r="K8" s="90" t="str">
        <f>IF(AND(I8&gt;0,J8=""),"KDV Dahil Tutar Yazılmalıdır.","")</f>
        <v/>
      </c>
    </row>
    <row r="9" spans="1:11" ht="36.950000000000003" customHeight="1" x14ac:dyDescent="0.25">
      <c r="A9" s="126">
        <v>2</v>
      </c>
      <c r="B9" s="232"/>
      <c r="C9" s="227"/>
      <c r="D9" s="227"/>
      <c r="E9" s="227"/>
      <c r="F9" s="227"/>
      <c r="G9" s="233"/>
      <c r="H9" s="227"/>
      <c r="I9" s="233"/>
      <c r="J9" s="234"/>
      <c r="K9" s="90" t="str">
        <f t="shared" ref="K9:K19" si="0">IF(AND(I9&gt;0,J9=""),"KDV Dahil Tutar Yazılmalıdır.","")</f>
        <v/>
      </c>
    </row>
    <row r="10" spans="1:11" ht="36.950000000000003" customHeight="1" x14ac:dyDescent="0.25">
      <c r="A10" s="126">
        <v>3</v>
      </c>
      <c r="B10" s="232"/>
      <c r="C10" s="227"/>
      <c r="D10" s="227"/>
      <c r="E10" s="227"/>
      <c r="F10" s="227"/>
      <c r="G10" s="233"/>
      <c r="H10" s="227"/>
      <c r="I10" s="233"/>
      <c r="J10" s="234"/>
      <c r="K10" s="90" t="str">
        <f t="shared" si="0"/>
        <v/>
      </c>
    </row>
    <row r="11" spans="1:11" ht="36.950000000000003" customHeight="1" x14ac:dyDescent="0.25">
      <c r="A11" s="126">
        <v>4</v>
      </c>
      <c r="B11" s="232"/>
      <c r="C11" s="227"/>
      <c r="D11" s="227"/>
      <c r="E11" s="227"/>
      <c r="F11" s="227"/>
      <c r="G11" s="233"/>
      <c r="H11" s="227"/>
      <c r="I11" s="233"/>
      <c r="J11" s="234"/>
      <c r="K11" s="90" t="str">
        <f t="shared" si="0"/>
        <v/>
      </c>
    </row>
    <row r="12" spans="1:11" ht="36.950000000000003" customHeight="1" x14ac:dyDescent="0.25">
      <c r="A12" s="126">
        <v>5</v>
      </c>
      <c r="B12" s="232"/>
      <c r="C12" s="227"/>
      <c r="D12" s="227"/>
      <c r="E12" s="227"/>
      <c r="F12" s="227"/>
      <c r="G12" s="233"/>
      <c r="H12" s="227"/>
      <c r="I12" s="233"/>
      <c r="J12" s="234"/>
      <c r="K12" s="90" t="str">
        <f t="shared" si="0"/>
        <v/>
      </c>
    </row>
    <row r="13" spans="1:11" ht="36.950000000000003" customHeight="1" x14ac:dyDescent="0.25">
      <c r="A13" s="126">
        <v>6</v>
      </c>
      <c r="B13" s="232"/>
      <c r="C13" s="227"/>
      <c r="D13" s="227"/>
      <c r="E13" s="227"/>
      <c r="F13" s="227"/>
      <c r="G13" s="233"/>
      <c r="H13" s="227"/>
      <c r="I13" s="233"/>
      <c r="J13" s="234"/>
      <c r="K13" s="90" t="str">
        <f t="shared" si="0"/>
        <v/>
      </c>
    </row>
    <row r="14" spans="1:11" ht="36.950000000000003" customHeight="1" x14ac:dyDescent="0.25">
      <c r="A14" s="126">
        <v>7</v>
      </c>
      <c r="B14" s="232"/>
      <c r="C14" s="227"/>
      <c r="D14" s="227"/>
      <c r="E14" s="227"/>
      <c r="F14" s="227"/>
      <c r="G14" s="233"/>
      <c r="H14" s="227"/>
      <c r="I14" s="233"/>
      <c r="J14" s="234"/>
      <c r="K14" s="90"/>
    </row>
    <row r="15" spans="1:11" ht="36.950000000000003" customHeight="1" x14ac:dyDescent="0.25">
      <c r="A15" s="126">
        <v>8</v>
      </c>
      <c r="B15" s="232"/>
      <c r="C15" s="227"/>
      <c r="D15" s="227"/>
      <c r="E15" s="227"/>
      <c r="F15" s="227"/>
      <c r="G15" s="233"/>
      <c r="H15" s="227"/>
      <c r="I15" s="233"/>
      <c r="J15" s="234"/>
      <c r="K15" s="90"/>
    </row>
    <row r="16" spans="1:11" ht="36.950000000000003" customHeight="1" x14ac:dyDescent="0.25">
      <c r="A16" s="126">
        <v>9</v>
      </c>
      <c r="B16" s="232"/>
      <c r="C16" s="227"/>
      <c r="D16" s="227"/>
      <c r="E16" s="227"/>
      <c r="F16" s="227"/>
      <c r="G16" s="233"/>
      <c r="H16" s="227"/>
      <c r="I16" s="233"/>
      <c r="J16" s="234"/>
      <c r="K16" s="90" t="str">
        <f t="shared" si="0"/>
        <v/>
      </c>
    </row>
    <row r="17" spans="1:11" ht="36.950000000000003" customHeight="1" thickBot="1" x14ac:dyDescent="0.3">
      <c r="A17" s="126">
        <v>10</v>
      </c>
      <c r="B17" s="235"/>
      <c r="C17" s="236"/>
      <c r="D17" s="236"/>
      <c r="E17" s="236"/>
      <c r="F17" s="236"/>
      <c r="G17" s="237"/>
      <c r="H17" s="236"/>
      <c r="I17" s="237"/>
      <c r="J17" s="238"/>
      <c r="K17" s="90" t="str">
        <f t="shared" si="0"/>
        <v/>
      </c>
    </row>
    <row r="18" spans="1:11" ht="36.950000000000003" customHeight="1" thickBot="1" x14ac:dyDescent="0.3">
      <c r="A18" s="369" t="s">
        <v>148</v>
      </c>
      <c r="B18" s="369"/>
      <c r="C18" s="369"/>
      <c r="D18" s="369"/>
      <c r="E18" s="369"/>
      <c r="F18" s="369"/>
      <c r="G18" s="370"/>
      <c r="H18" s="168" t="s">
        <v>66</v>
      </c>
      <c r="I18" s="169">
        <f>SUM(I8:I17)</f>
        <v>0</v>
      </c>
      <c r="J18" s="140"/>
      <c r="K18" s="90"/>
    </row>
    <row r="19" spans="1:11" s="89" customFormat="1" ht="36.950000000000003" customHeight="1" x14ac:dyDescent="0.25">
      <c r="A19" s="89" t="s">
        <v>123</v>
      </c>
      <c r="K19" s="90" t="str">
        <f t="shared" si="0"/>
        <v/>
      </c>
    </row>
    <row r="21" spans="1:11" x14ac:dyDescent="0.25">
      <c r="B21" t="s">
        <v>68</v>
      </c>
      <c r="C21" t="s">
        <v>69</v>
      </c>
      <c r="D21" t="s">
        <v>70</v>
      </c>
      <c r="E21" t="s">
        <v>71</v>
      </c>
    </row>
    <row r="22" spans="1:11" x14ac:dyDescent="0.25">
      <c r="D22" t="s">
        <v>72</v>
      </c>
    </row>
    <row r="23" spans="1:11" ht="15.75" x14ac:dyDescent="0.25">
      <c r="A23" s="298" t="s">
        <v>141</v>
      </c>
      <c r="B23" s="298"/>
      <c r="C23" s="298"/>
      <c r="D23" s="298"/>
      <c r="E23" s="298"/>
      <c r="F23" s="298"/>
      <c r="G23" s="298"/>
      <c r="H23" s="298"/>
      <c r="I23" s="298"/>
      <c r="J23" s="298"/>
      <c r="K23" s="184"/>
    </row>
    <row r="24" spans="1:11" ht="15.6" customHeight="1" x14ac:dyDescent="0.25">
      <c r="A24" s="297" t="str">
        <f>IF(Dönem&gt;0,CONCATENATE(Dönem,". döneme aittir."),"")</f>
        <v/>
      </c>
      <c r="B24" s="297"/>
      <c r="C24" s="297"/>
      <c r="D24" s="297"/>
      <c r="E24" s="297"/>
      <c r="F24" s="297"/>
      <c r="G24" s="297"/>
      <c r="H24" s="297"/>
      <c r="I24" s="297"/>
      <c r="J24" s="297"/>
      <c r="K24" s="90"/>
    </row>
    <row r="25" spans="1:11" ht="15.95" customHeight="1" thickBot="1" x14ac:dyDescent="0.35">
      <c r="A25" s="368" t="s">
        <v>142</v>
      </c>
      <c r="B25" s="368"/>
      <c r="C25" s="368"/>
      <c r="D25" s="368"/>
      <c r="E25" s="368"/>
      <c r="F25" s="368"/>
      <c r="G25" s="368"/>
      <c r="H25" s="368"/>
      <c r="I25" s="368"/>
      <c r="J25" s="368"/>
      <c r="K25" s="138"/>
    </row>
    <row r="26" spans="1:11" ht="31.5" customHeight="1" thickBot="1" x14ac:dyDescent="0.3">
      <c r="A26" s="362" t="s">
        <v>1</v>
      </c>
      <c r="B26" s="363"/>
      <c r="C26" s="362" t="str">
        <f>IF(ProjeNo&gt;0,ProjeNo,"")</f>
        <v/>
      </c>
      <c r="D26" s="364"/>
      <c r="E26" s="364"/>
      <c r="F26" s="364"/>
      <c r="G26" s="364"/>
      <c r="H26" s="364"/>
      <c r="I26" s="364"/>
      <c r="J26" s="363"/>
    </row>
    <row r="27" spans="1:11" ht="30" customHeight="1" thickBot="1" x14ac:dyDescent="0.3">
      <c r="A27" s="355" t="s">
        <v>2</v>
      </c>
      <c r="B27" s="356"/>
      <c r="C27" s="357" t="str">
        <f>IF(ProjeAdı&gt;0,ProjeAdı,"")</f>
        <v/>
      </c>
      <c r="D27" s="358"/>
      <c r="E27" s="358"/>
      <c r="F27" s="358"/>
      <c r="G27" s="358"/>
      <c r="H27" s="358"/>
      <c r="I27" s="358"/>
      <c r="J27" s="359"/>
    </row>
    <row r="28" spans="1:11" ht="51.95" customHeight="1" thickBot="1" x14ac:dyDescent="0.3">
      <c r="A28" s="360" t="s">
        <v>10</v>
      </c>
      <c r="B28" s="360" t="s">
        <v>143</v>
      </c>
      <c r="C28" s="360" t="s">
        <v>144</v>
      </c>
      <c r="D28" s="360" t="s">
        <v>145</v>
      </c>
      <c r="E28" s="360" t="s">
        <v>146</v>
      </c>
      <c r="F28" s="360" t="s">
        <v>147</v>
      </c>
      <c r="G28" s="360" t="s">
        <v>131</v>
      </c>
      <c r="H28" s="360" t="s">
        <v>132</v>
      </c>
      <c r="I28" s="145" t="s">
        <v>133</v>
      </c>
      <c r="J28" s="145" t="s">
        <v>133</v>
      </c>
    </row>
    <row r="29" spans="1:11" ht="15.75" thickBot="1" x14ac:dyDescent="0.3">
      <c r="A29" s="366"/>
      <c r="B29" s="366"/>
      <c r="C29" s="366"/>
      <c r="D29" s="366"/>
      <c r="E29" s="366"/>
      <c r="F29" s="366"/>
      <c r="G29" s="366"/>
      <c r="H29" s="366"/>
      <c r="I29" s="161" t="s">
        <v>134</v>
      </c>
      <c r="J29" s="161" t="s">
        <v>135</v>
      </c>
    </row>
    <row r="30" spans="1:11" ht="36.950000000000003" customHeight="1" x14ac:dyDescent="0.25">
      <c r="A30" s="162">
        <v>11</v>
      </c>
      <c r="B30" s="230"/>
      <c r="C30" s="231"/>
      <c r="D30" s="231"/>
      <c r="E30" s="231"/>
      <c r="F30" s="231"/>
      <c r="G30" s="164"/>
      <c r="H30" s="231"/>
      <c r="I30" s="165"/>
      <c r="J30" s="166"/>
      <c r="K30" s="90" t="str">
        <f>IF(AND(I30&gt;0,J30=""),"KDV Dahil Tutar Yazılmalıdır.","")</f>
        <v/>
      </c>
    </row>
    <row r="31" spans="1:11" ht="36.950000000000003" customHeight="1" x14ac:dyDescent="0.25">
      <c r="A31" s="126">
        <v>12</v>
      </c>
      <c r="B31" s="232"/>
      <c r="C31" s="227"/>
      <c r="D31" s="227"/>
      <c r="E31" s="227"/>
      <c r="F31" s="227"/>
      <c r="G31" s="233"/>
      <c r="H31" s="227"/>
      <c r="I31" s="233"/>
      <c r="J31" s="234"/>
      <c r="K31" s="90" t="str">
        <f t="shared" ref="K31:K35" si="1">IF(AND(I31&gt;0,J31=""),"KDV Dahil Tutar Yazılmalıdır.","")</f>
        <v/>
      </c>
    </row>
    <row r="32" spans="1:11" ht="36.950000000000003" customHeight="1" x14ac:dyDescent="0.25">
      <c r="A32" s="126">
        <v>13</v>
      </c>
      <c r="B32" s="232"/>
      <c r="C32" s="227"/>
      <c r="D32" s="227"/>
      <c r="E32" s="227"/>
      <c r="F32" s="227"/>
      <c r="G32" s="233"/>
      <c r="H32" s="227"/>
      <c r="I32" s="233"/>
      <c r="J32" s="234"/>
      <c r="K32" s="90" t="str">
        <f t="shared" si="1"/>
        <v/>
      </c>
    </row>
    <row r="33" spans="1:11" ht="36.950000000000003" customHeight="1" x14ac:dyDescent="0.25">
      <c r="A33" s="126">
        <v>14</v>
      </c>
      <c r="B33" s="232"/>
      <c r="C33" s="227"/>
      <c r="D33" s="227"/>
      <c r="E33" s="227"/>
      <c r="F33" s="227"/>
      <c r="G33" s="233"/>
      <c r="H33" s="227"/>
      <c r="I33" s="233"/>
      <c r="J33" s="234"/>
      <c r="K33" s="90" t="str">
        <f t="shared" si="1"/>
        <v/>
      </c>
    </row>
    <row r="34" spans="1:11" ht="36.950000000000003" customHeight="1" x14ac:dyDescent="0.25">
      <c r="A34" s="126">
        <v>15</v>
      </c>
      <c r="B34" s="232"/>
      <c r="C34" s="227"/>
      <c r="D34" s="227"/>
      <c r="E34" s="227"/>
      <c r="F34" s="227"/>
      <c r="G34" s="233"/>
      <c r="H34" s="227"/>
      <c r="I34" s="233"/>
      <c r="J34" s="234"/>
      <c r="K34" s="90" t="str">
        <f t="shared" si="1"/>
        <v/>
      </c>
    </row>
    <row r="35" spans="1:11" ht="36.950000000000003" customHeight="1" x14ac:dyDescent="0.25">
      <c r="A35" s="126">
        <v>16</v>
      </c>
      <c r="B35" s="232"/>
      <c r="C35" s="227"/>
      <c r="D35" s="227"/>
      <c r="E35" s="227"/>
      <c r="F35" s="227"/>
      <c r="G35" s="233"/>
      <c r="H35" s="227"/>
      <c r="I35" s="233"/>
      <c r="J35" s="234"/>
      <c r="K35" s="90" t="str">
        <f t="shared" si="1"/>
        <v/>
      </c>
    </row>
    <row r="36" spans="1:11" ht="36.950000000000003" customHeight="1" x14ac:dyDescent="0.25">
      <c r="A36" s="126">
        <v>17</v>
      </c>
      <c r="B36" s="232"/>
      <c r="C36" s="227"/>
      <c r="D36" s="227"/>
      <c r="E36" s="227"/>
      <c r="F36" s="227"/>
      <c r="G36" s="233"/>
      <c r="H36" s="227"/>
      <c r="I36" s="233"/>
      <c r="J36" s="234"/>
      <c r="K36" s="90"/>
    </row>
    <row r="37" spans="1:11" ht="36.950000000000003" customHeight="1" x14ac:dyDescent="0.25">
      <c r="A37" s="126">
        <v>18</v>
      </c>
      <c r="B37" s="232"/>
      <c r="C37" s="227"/>
      <c r="D37" s="227"/>
      <c r="E37" s="227"/>
      <c r="F37" s="227"/>
      <c r="G37" s="233"/>
      <c r="H37" s="227"/>
      <c r="I37" s="233"/>
      <c r="J37" s="234"/>
      <c r="K37" s="90"/>
    </row>
    <row r="38" spans="1:11" ht="36.950000000000003" customHeight="1" x14ac:dyDescent="0.25">
      <c r="A38" s="126">
        <v>19</v>
      </c>
      <c r="B38" s="232"/>
      <c r="C38" s="227"/>
      <c r="D38" s="227"/>
      <c r="E38" s="227"/>
      <c r="F38" s="227"/>
      <c r="G38" s="233"/>
      <c r="H38" s="227"/>
      <c r="I38" s="233"/>
      <c r="J38" s="234"/>
      <c r="K38" s="90" t="str">
        <f t="shared" ref="K38:K39" si="2">IF(AND(I38&gt;0,J38=""),"KDV Dahil Tutar Yazılmalıdır.","")</f>
        <v/>
      </c>
    </row>
    <row r="39" spans="1:11" ht="36.950000000000003" customHeight="1" thickBot="1" x14ac:dyDescent="0.3">
      <c r="A39" s="128">
        <v>20</v>
      </c>
      <c r="B39" s="235"/>
      <c r="C39" s="236"/>
      <c r="D39" s="236"/>
      <c r="E39" s="236"/>
      <c r="F39" s="236"/>
      <c r="G39" s="237"/>
      <c r="H39" s="236"/>
      <c r="I39" s="237"/>
      <c r="J39" s="238"/>
      <c r="K39" s="90" t="str">
        <f t="shared" si="2"/>
        <v/>
      </c>
    </row>
    <row r="40" spans="1:11" ht="36.950000000000003" customHeight="1" thickBot="1" x14ac:dyDescent="0.3">
      <c r="A40" s="285" t="s">
        <v>148</v>
      </c>
      <c r="B40" s="285"/>
      <c r="C40" s="285"/>
      <c r="D40" s="285"/>
      <c r="E40" s="285"/>
      <c r="F40" s="285"/>
      <c r="G40" s="367"/>
      <c r="H40" s="170" t="s">
        <v>66</v>
      </c>
      <c r="I40" s="171">
        <f>SUM(I30:I39)+I18</f>
        <v>0</v>
      </c>
      <c r="J40" s="140"/>
      <c r="K40" s="90"/>
    </row>
    <row r="41" spans="1:11" s="89" customFormat="1" ht="36.950000000000003" customHeight="1" x14ac:dyDescent="0.25">
      <c r="A41" s="89" t="s">
        <v>123</v>
      </c>
      <c r="K41" s="90" t="str">
        <f t="shared" ref="K41" si="3">IF(AND(I41&gt;0,J41=""),"KDV Dahil Tutar Yazılmalıdır.","")</f>
        <v/>
      </c>
    </row>
    <row r="43" spans="1:11" x14ac:dyDescent="0.25">
      <c r="B43" t="s">
        <v>68</v>
      </c>
      <c r="C43" t="s">
        <v>69</v>
      </c>
      <c r="D43" t="s">
        <v>70</v>
      </c>
      <c r="E43" t="s">
        <v>71</v>
      </c>
    </row>
    <row r="44" spans="1:11" x14ac:dyDescent="0.25">
      <c r="D44" t="s">
        <v>72</v>
      </c>
    </row>
    <row r="45" spans="1:11" ht="15.75" x14ac:dyDescent="0.25">
      <c r="A45" s="298" t="s">
        <v>141</v>
      </c>
      <c r="B45" s="298"/>
      <c r="C45" s="298"/>
      <c r="D45" s="298"/>
      <c r="E45" s="298"/>
      <c r="F45" s="298"/>
      <c r="G45" s="298"/>
      <c r="H45" s="298"/>
      <c r="I45" s="298"/>
      <c r="J45" s="298"/>
      <c r="K45" s="184"/>
    </row>
    <row r="46" spans="1:11" ht="15.6" customHeight="1" x14ac:dyDescent="0.25">
      <c r="A46" s="297" t="str">
        <f>IF(Dönem&gt;0,CONCATENATE(Dönem,". döneme aittir."),"")</f>
        <v/>
      </c>
      <c r="B46" s="297"/>
      <c r="C46" s="297"/>
      <c r="D46" s="297"/>
      <c r="E46" s="297"/>
      <c r="F46" s="297"/>
      <c r="G46" s="297"/>
      <c r="H46" s="297"/>
      <c r="I46" s="297"/>
      <c r="J46" s="297"/>
      <c r="K46" s="90"/>
    </row>
    <row r="47" spans="1:11" ht="15.95" customHeight="1" thickBot="1" x14ac:dyDescent="0.35">
      <c r="A47" s="368" t="s">
        <v>142</v>
      </c>
      <c r="B47" s="368"/>
      <c r="C47" s="368"/>
      <c r="D47" s="368"/>
      <c r="E47" s="368"/>
      <c r="F47" s="368"/>
      <c r="G47" s="368"/>
      <c r="H47" s="368"/>
      <c r="I47" s="368"/>
      <c r="J47" s="368"/>
      <c r="K47" s="138"/>
    </row>
    <row r="48" spans="1:11" ht="31.5" customHeight="1" thickBot="1" x14ac:dyDescent="0.3">
      <c r="A48" s="362" t="s">
        <v>1</v>
      </c>
      <c r="B48" s="363"/>
      <c r="C48" s="362" t="str">
        <f>IF(ProjeNo&gt;0,ProjeNo,"")</f>
        <v/>
      </c>
      <c r="D48" s="364"/>
      <c r="E48" s="364"/>
      <c r="F48" s="364"/>
      <c r="G48" s="364"/>
      <c r="H48" s="364"/>
      <c r="I48" s="364"/>
      <c r="J48" s="363"/>
    </row>
    <row r="49" spans="1:11" ht="30" customHeight="1" thickBot="1" x14ac:dyDescent="0.3">
      <c r="A49" s="355" t="s">
        <v>2</v>
      </c>
      <c r="B49" s="356"/>
      <c r="C49" s="357" t="str">
        <f>IF(ProjeAdı&gt;0,ProjeAdı,"")</f>
        <v/>
      </c>
      <c r="D49" s="358"/>
      <c r="E49" s="358"/>
      <c r="F49" s="358"/>
      <c r="G49" s="358"/>
      <c r="H49" s="358"/>
      <c r="I49" s="358"/>
      <c r="J49" s="359"/>
    </row>
    <row r="50" spans="1:11" ht="51.95" customHeight="1" thickBot="1" x14ac:dyDescent="0.3">
      <c r="A50" s="360" t="s">
        <v>10</v>
      </c>
      <c r="B50" s="360" t="s">
        <v>143</v>
      </c>
      <c r="C50" s="360" t="s">
        <v>144</v>
      </c>
      <c r="D50" s="360" t="s">
        <v>145</v>
      </c>
      <c r="E50" s="360" t="s">
        <v>146</v>
      </c>
      <c r="F50" s="360" t="s">
        <v>147</v>
      </c>
      <c r="G50" s="360" t="s">
        <v>131</v>
      </c>
      <c r="H50" s="360" t="s">
        <v>132</v>
      </c>
      <c r="I50" s="145" t="s">
        <v>133</v>
      </c>
      <c r="J50" s="145" t="s">
        <v>133</v>
      </c>
    </row>
    <row r="51" spans="1:11" ht="15.75" thickBot="1" x14ac:dyDescent="0.3">
      <c r="A51" s="366"/>
      <c r="B51" s="366"/>
      <c r="C51" s="366"/>
      <c r="D51" s="366"/>
      <c r="E51" s="366"/>
      <c r="F51" s="366"/>
      <c r="G51" s="366"/>
      <c r="H51" s="366"/>
      <c r="I51" s="161" t="s">
        <v>134</v>
      </c>
      <c r="J51" s="161" t="s">
        <v>135</v>
      </c>
    </row>
    <row r="52" spans="1:11" ht="36.950000000000003" customHeight="1" x14ac:dyDescent="0.25">
      <c r="A52" s="163">
        <v>21</v>
      </c>
      <c r="B52" s="230"/>
      <c r="C52" s="231"/>
      <c r="D52" s="231"/>
      <c r="E52" s="231"/>
      <c r="F52" s="231"/>
      <c r="G52" s="164"/>
      <c r="H52" s="231"/>
      <c r="I52" s="165"/>
      <c r="J52" s="166"/>
      <c r="K52" s="90" t="str">
        <f>IF(AND(I52&gt;0,J52=""),"KDV Dahil Tutar Yazılmalıdır.","")</f>
        <v/>
      </c>
    </row>
    <row r="53" spans="1:11" ht="36.950000000000003" customHeight="1" x14ac:dyDescent="0.25">
      <c r="A53" s="132">
        <v>22</v>
      </c>
      <c r="B53" s="232"/>
      <c r="C53" s="227"/>
      <c r="D53" s="227"/>
      <c r="E53" s="227"/>
      <c r="F53" s="227"/>
      <c r="G53" s="233"/>
      <c r="H53" s="227"/>
      <c r="I53" s="233"/>
      <c r="J53" s="234"/>
      <c r="K53" s="90" t="str">
        <f t="shared" ref="K53:K57" si="4">IF(AND(I53&gt;0,J53=""),"KDV Dahil Tutar Yazılmalıdır.","")</f>
        <v/>
      </c>
    </row>
    <row r="54" spans="1:11" ht="36.950000000000003" customHeight="1" x14ac:dyDescent="0.25">
      <c r="A54" s="132">
        <v>23</v>
      </c>
      <c r="B54" s="232"/>
      <c r="C54" s="227"/>
      <c r="D54" s="227"/>
      <c r="E54" s="227"/>
      <c r="F54" s="227"/>
      <c r="G54" s="233"/>
      <c r="H54" s="227"/>
      <c r="I54" s="233"/>
      <c r="J54" s="234"/>
      <c r="K54" s="90" t="str">
        <f t="shared" si="4"/>
        <v/>
      </c>
    </row>
    <row r="55" spans="1:11" ht="36.950000000000003" customHeight="1" x14ac:dyDescent="0.25">
      <c r="A55" s="132">
        <v>24</v>
      </c>
      <c r="B55" s="232"/>
      <c r="C55" s="227"/>
      <c r="D55" s="227"/>
      <c r="E55" s="227"/>
      <c r="F55" s="227"/>
      <c r="G55" s="233"/>
      <c r="H55" s="227"/>
      <c r="I55" s="233"/>
      <c r="J55" s="234"/>
      <c r="K55" s="90" t="str">
        <f t="shared" si="4"/>
        <v/>
      </c>
    </row>
    <row r="56" spans="1:11" ht="36.950000000000003" customHeight="1" x14ac:dyDescent="0.25">
      <c r="A56" s="132">
        <v>25</v>
      </c>
      <c r="B56" s="232"/>
      <c r="C56" s="227"/>
      <c r="D56" s="227"/>
      <c r="E56" s="227"/>
      <c r="F56" s="227"/>
      <c r="G56" s="233"/>
      <c r="H56" s="227"/>
      <c r="I56" s="233"/>
      <c r="J56" s="234"/>
      <c r="K56" s="90" t="str">
        <f t="shared" si="4"/>
        <v/>
      </c>
    </row>
    <row r="57" spans="1:11" ht="36.950000000000003" customHeight="1" x14ac:dyDescent="0.25">
      <c r="A57" s="132">
        <v>26</v>
      </c>
      <c r="B57" s="232"/>
      <c r="C57" s="227"/>
      <c r="D57" s="227"/>
      <c r="E57" s="227"/>
      <c r="F57" s="227"/>
      <c r="G57" s="233"/>
      <c r="H57" s="227"/>
      <c r="I57" s="233"/>
      <c r="J57" s="234"/>
      <c r="K57" s="90" t="str">
        <f t="shared" si="4"/>
        <v/>
      </c>
    </row>
    <row r="58" spans="1:11" ht="36.950000000000003" customHeight="1" x14ac:dyDescent="0.25">
      <c r="A58" s="132">
        <v>27</v>
      </c>
      <c r="B58" s="232"/>
      <c r="C58" s="227"/>
      <c r="D58" s="227"/>
      <c r="E58" s="227"/>
      <c r="F58" s="227"/>
      <c r="G58" s="233"/>
      <c r="H58" s="227"/>
      <c r="I58" s="233"/>
      <c r="J58" s="234"/>
      <c r="K58" s="90"/>
    </row>
    <row r="59" spans="1:11" ht="36.950000000000003" customHeight="1" x14ac:dyDescent="0.25">
      <c r="A59" s="132">
        <v>28</v>
      </c>
      <c r="B59" s="232"/>
      <c r="C59" s="227"/>
      <c r="D59" s="227"/>
      <c r="E59" s="227"/>
      <c r="F59" s="227"/>
      <c r="G59" s="233"/>
      <c r="H59" s="227"/>
      <c r="I59" s="233"/>
      <c r="J59" s="234"/>
      <c r="K59" s="90"/>
    </row>
    <row r="60" spans="1:11" ht="36.950000000000003" customHeight="1" x14ac:dyDescent="0.25">
      <c r="A60" s="132">
        <v>29</v>
      </c>
      <c r="B60" s="232"/>
      <c r="C60" s="227"/>
      <c r="D60" s="227"/>
      <c r="E60" s="227"/>
      <c r="F60" s="227"/>
      <c r="G60" s="233"/>
      <c r="H60" s="227"/>
      <c r="I60" s="233"/>
      <c r="J60" s="234"/>
      <c r="K60" s="90" t="str">
        <f t="shared" ref="K60:K61" si="5">IF(AND(I60&gt;0,J60=""),"KDV Dahil Tutar Yazılmalıdır.","")</f>
        <v/>
      </c>
    </row>
    <row r="61" spans="1:11" ht="36.950000000000003" customHeight="1" thickBot="1" x14ac:dyDescent="0.3">
      <c r="A61" s="167">
        <v>30</v>
      </c>
      <c r="B61" s="235"/>
      <c r="C61" s="236"/>
      <c r="D61" s="236"/>
      <c r="E61" s="236"/>
      <c r="F61" s="236"/>
      <c r="G61" s="237"/>
      <c r="H61" s="236"/>
      <c r="I61" s="237"/>
      <c r="J61" s="238"/>
      <c r="K61" s="90" t="str">
        <f t="shared" si="5"/>
        <v/>
      </c>
    </row>
    <row r="62" spans="1:11" ht="36.950000000000003" customHeight="1" thickBot="1" x14ac:dyDescent="0.3">
      <c r="A62" s="285" t="s">
        <v>148</v>
      </c>
      <c r="B62" s="285"/>
      <c r="C62" s="285"/>
      <c r="D62" s="285"/>
      <c r="E62" s="285"/>
      <c r="F62" s="285"/>
      <c r="G62" s="367"/>
      <c r="H62" s="170" t="s">
        <v>66</v>
      </c>
      <c r="I62" s="171">
        <f>SUM(I52:I61)+I40</f>
        <v>0</v>
      </c>
      <c r="J62" s="140"/>
      <c r="K62" s="90"/>
    </row>
    <row r="63" spans="1:11" s="89" customFormat="1" ht="36.950000000000003" customHeight="1" x14ac:dyDescent="0.25">
      <c r="A63" s="89" t="s">
        <v>123</v>
      </c>
      <c r="K63" s="90" t="str">
        <f t="shared" ref="K63" si="6">IF(AND(I63&gt;0,J63=""),"KDV Dahil Tutar Yazılmalıdır.","")</f>
        <v/>
      </c>
    </row>
    <row r="65" spans="1:11" x14ac:dyDescent="0.25">
      <c r="B65" t="s">
        <v>68</v>
      </c>
      <c r="C65" t="s">
        <v>69</v>
      </c>
      <c r="D65" t="s">
        <v>70</v>
      </c>
      <c r="E65" t="s">
        <v>71</v>
      </c>
    </row>
    <row r="66" spans="1:11" x14ac:dyDescent="0.25">
      <c r="D66" t="s">
        <v>72</v>
      </c>
    </row>
    <row r="67" spans="1:11" ht="15.75" x14ac:dyDescent="0.25">
      <c r="A67" s="298" t="s">
        <v>141</v>
      </c>
      <c r="B67" s="298"/>
      <c r="C67" s="298"/>
      <c r="D67" s="298"/>
      <c r="E67" s="298"/>
      <c r="F67" s="298"/>
      <c r="G67" s="298"/>
      <c r="H67" s="298"/>
      <c r="I67" s="298"/>
      <c r="J67" s="298"/>
      <c r="K67" s="184"/>
    </row>
    <row r="68" spans="1:11" ht="15.6" customHeight="1" x14ac:dyDescent="0.25">
      <c r="A68" s="297" t="str">
        <f>IF(Dönem&gt;0,CONCATENATE(Dönem,". döneme aittir."),"")</f>
        <v/>
      </c>
      <c r="B68" s="297"/>
      <c r="C68" s="297"/>
      <c r="D68" s="297"/>
      <c r="E68" s="297"/>
      <c r="F68" s="297"/>
      <c r="G68" s="297"/>
      <c r="H68" s="297"/>
      <c r="I68" s="297"/>
      <c r="J68" s="297"/>
      <c r="K68" s="90"/>
    </row>
    <row r="69" spans="1:11" ht="15.95" customHeight="1" thickBot="1" x14ac:dyDescent="0.35">
      <c r="A69" s="368" t="s">
        <v>142</v>
      </c>
      <c r="B69" s="368"/>
      <c r="C69" s="368"/>
      <c r="D69" s="368"/>
      <c r="E69" s="368"/>
      <c r="F69" s="368"/>
      <c r="G69" s="368"/>
      <c r="H69" s="368"/>
      <c r="I69" s="368"/>
      <c r="J69" s="368"/>
      <c r="K69" s="138"/>
    </row>
    <row r="70" spans="1:11" ht="31.5" customHeight="1" thickBot="1" x14ac:dyDescent="0.3">
      <c r="A70" s="362" t="s">
        <v>1</v>
      </c>
      <c r="B70" s="363"/>
      <c r="C70" s="362" t="str">
        <f>IF(ProjeNo&gt;0,ProjeNo,"")</f>
        <v/>
      </c>
      <c r="D70" s="364"/>
      <c r="E70" s="364"/>
      <c r="F70" s="364"/>
      <c r="G70" s="364"/>
      <c r="H70" s="364"/>
      <c r="I70" s="364"/>
      <c r="J70" s="363"/>
    </row>
    <row r="71" spans="1:11" ht="30" customHeight="1" thickBot="1" x14ac:dyDescent="0.3">
      <c r="A71" s="355" t="s">
        <v>2</v>
      </c>
      <c r="B71" s="356"/>
      <c r="C71" s="357" t="str">
        <f>IF(ProjeAdı&gt;0,ProjeAdı,"")</f>
        <v/>
      </c>
      <c r="D71" s="358"/>
      <c r="E71" s="358"/>
      <c r="F71" s="358"/>
      <c r="G71" s="358"/>
      <c r="H71" s="358"/>
      <c r="I71" s="358"/>
      <c r="J71" s="359"/>
    </row>
    <row r="72" spans="1:11" ht="51.95" customHeight="1" thickBot="1" x14ac:dyDescent="0.3">
      <c r="A72" s="360" t="s">
        <v>10</v>
      </c>
      <c r="B72" s="360" t="s">
        <v>143</v>
      </c>
      <c r="C72" s="360" t="s">
        <v>144</v>
      </c>
      <c r="D72" s="360" t="s">
        <v>145</v>
      </c>
      <c r="E72" s="360" t="s">
        <v>146</v>
      </c>
      <c r="F72" s="360" t="s">
        <v>147</v>
      </c>
      <c r="G72" s="360" t="s">
        <v>131</v>
      </c>
      <c r="H72" s="360" t="s">
        <v>132</v>
      </c>
      <c r="I72" s="145" t="s">
        <v>133</v>
      </c>
      <c r="J72" s="145" t="s">
        <v>133</v>
      </c>
    </row>
    <row r="73" spans="1:11" ht="15.75" thickBot="1" x14ac:dyDescent="0.3">
      <c r="A73" s="366"/>
      <c r="B73" s="366"/>
      <c r="C73" s="366"/>
      <c r="D73" s="366"/>
      <c r="E73" s="366"/>
      <c r="F73" s="366"/>
      <c r="G73" s="366"/>
      <c r="H73" s="366"/>
      <c r="I73" s="161" t="s">
        <v>134</v>
      </c>
      <c r="J73" s="161" t="s">
        <v>135</v>
      </c>
    </row>
    <row r="74" spans="1:11" ht="36.950000000000003" customHeight="1" x14ac:dyDescent="0.25">
      <c r="A74" s="163">
        <v>31</v>
      </c>
      <c r="B74" s="230"/>
      <c r="C74" s="231"/>
      <c r="D74" s="231"/>
      <c r="E74" s="231"/>
      <c r="F74" s="231"/>
      <c r="G74" s="164"/>
      <c r="H74" s="231"/>
      <c r="I74" s="165"/>
      <c r="J74" s="166"/>
      <c r="K74" s="90" t="str">
        <f>IF(AND(I74&gt;0,J74=""),"KDV Dahil Tutar Yazılmalıdır.","")</f>
        <v/>
      </c>
    </row>
    <row r="75" spans="1:11" ht="36.950000000000003" customHeight="1" x14ac:dyDescent="0.25">
      <c r="A75" s="132">
        <v>32</v>
      </c>
      <c r="B75" s="232"/>
      <c r="C75" s="227"/>
      <c r="D75" s="227"/>
      <c r="E75" s="227"/>
      <c r="F75" s="227"/>
      <c r="G75" s="233"/>
      <c r="H75" s="227"/>
      <c r="I75" s="233"/>
      <c r="J75" s="234"/>
      <c r="K75" s="90" t="str">
        <f t="shared" ref="K75:K79" si="7">IF(AND(I75&gt;0,J75=""),"KDV Dahil Tutar Yazılmalıdır.","")</f>
        <v/>
      </c>
    </row>
    <row r="76" spans="1:11" ht="36.950000000000003" customHeight="1" x14ac:dyDescent="0.25">
      <c r="A76" s="132">
        <v>33</v>
      </c>
      <c r="B76" s="232"/>
      <c r="C76" s="227"/>
      <c r="D76" s="227"/>
      <c r="E76" s="227"/>
      <c r="F76" s="227"/>
      <c r="G76" s="233"/>
      <c r="H76" s="227"/>
      <c r="I76" s="233"/>
      <c r="J76" s="234"/>
      <c r="K76" s="90" t="str">
        <f t="shared" si="7"/>
        <v/>
      </c>
    </row>
    <row r="77" spans="1:11" ht="36.950000000000003" customHeight="1" x14ac:dyDescent="0.25">
      <c r="A77" s="132">
        <v>34</v>
      </c>
      <c r="B77" s="232"/>
      <c r="C77" s="227"/>
      <c r="D77" s="227"/>
      <c r="E77" s="227"/>
      <c r="F77" s="227"/>
      <c r="G77" s="233"/>
      <c r="H77" s="227"/>
      <c r="I77" s="233"/>
      <c r="J77" s="234"/>
      <c r="K77" s="90" t="str">
        <f t="shared" si="7"/>
        <v/>
      </c>
    </row>
    <row r="78" spans="1:11" ht="36.950000000000003" customHeight="1" x14ac:dyDescent="0.25">
      <c r="A78" s="132">
        <v>35</v>
      </c>
      <c r="B78" s="232"/>
      <c r="C78" s="227"/>
      <c r="D78" s="227"/>
      <c r="E78" s="227"/>
      <c r="F78" s="227"/>
      <c r="G78" s="233"/>
      <c r="H78" s="227"/>
      <c r="I78" s="233"/>
      <c r="J78" s="234"/>
      <c r="K78" s="90" t="str">
        <f t="shared" si="7"/>
        <v/>
      </c>
    </row>
    <row r="79" spans="1:11" ht="36.950000000000003" customHeight="1" x14ac:dyDescent="0.25">
      <c r="A79" s="132">
        <v>36</v>
      </c>
      <c r="B79" s="232"/>
      <c r="C79" s="227"/>
      <c r="D79" s="227"/>
      <c r="E79" s="227"/>
      <c r="F79" s="227"/>
      <c r="G79" s="233"/>
      <c r="H79" s="227"/>
      <c r="I79" s="233"/>
      <c r="J79" s="234"/>
      <c r="K79" s="90" t="str">
        <f t="shared" si="7"/>
        <v/>
      </c>
    </row>
    <row r="80" spans="1:11" ht="36.950000000000003" customHeight="1" x14ac:dyDescent="0.25">
      <c r="A80" s="132">
        <v>37</v>
      </c>
      <c r="B80" s="232"/>
      <c r="C80" s="227"/>
      <c r="D80" s="227"/>
      <c r="E80" s="227"/>
      <c r="F80" s="227"/>
      <c r="G80" s="233"/>
      <c r="H80" s="227"/>
      <c r="I80" s="233"/>
      <c r="J80" s="234"/>
      <c r="K80" s="90"/>
    </row>
    <row r="81" spans="1:11" ht="36.950000000000003" customHeight="1" x14ac:dyDescent="0.25">
      <c r="A81" s="132">
        <v>38</v>
      </c>
      <c r="B81" s="232"/>
      <c r="C81" s="227"/>
      <c r="D81" s="227"/>
      <c r="E81" s="227"/>
      <c r="F81" s="227"/>
      <c r="G81" s="233"/>
      <c r="H81" s="227"/>
      <c r="I81" s="233"/>
      <c r="J81" s="234"/>
      <c r="K81" s="90"/>
    </row>
    <row r="82" spans="1:11" ht="36.950000000000003" customHeight="1" x14ac:dyDescent="0.25">
      <c r="A82" s="132">
        <v>39</v>
      </c>
      <c r="B82" s="232"/>
      <c r="C82" s="227"/>
      <c r="D82" s="227"/>
      <c r="E82" s="227"/>
      <c r="F82" s="227"/>
      <c r="G82" s="233"/>
      <c r="H82" s="227"/>
      <c r="I82" s="233"/>
      <c r="J82" s="234"/>
      <c r="K82" s="90" t="str">
        <f t="shared" ref="K82:K83" si="8">IF(AND(I82&gt;0,J82=""),"KDV Dahil Tutar Yazılmalıdır.","")</f>
        <v/>
      </c>
    </row>
    <row r="83" spans="1:11" ht="36.950000000000003" customHeight="1" thickBot="1" x14ac:dyDescent="0.3">
      <c r="A83" s="167">
        <v>40</v>
      </c>
      <c r="B83" s="235"/>
      <c r="C83" s="236"/>
      <c r="D83" s="236"/>
      <c r="E83" s="236"/>
      <c r="F83" s="236"/>
      <c r="G83" s="237"/>
      <c r="H83" s="236"/>
      <c r="I83" s="237"/>
      <c r="J83" s="238"/>
      <c r="K83" s="90" t="str">
        <f t="shared" si="8"/>
        <v/>
      </c>
    </row>
    <row r="84" spans="1:11" ht="36.950000000000003" customHeight="1" thickBot="1" x14ac:dyDescent="0.3">
      <c r="A84" s="285" t="s">
        <v>148</v>
      </c>
      <c r="B84" s="285"/>
      <c r="C84" s="285"/>
      <c r="D84" s="285"/>
      <c r="E84" s="285"/>
      <c r="F84" s="285"/>
      <c r="G84" s="367"/>
      <c r="H84" s="170" t="s">
        <v>66</v>
      </c>
      <c r="I84" s="171">
        <f>SUM(I74:I83)+I62</f>
        <v>0</v>
      </c>
      <c r="J84" s="140"/>
      <c r="K84" s="90"/>
    </row>
    <row r="85" spans="1:11" s="89" customFormat="1" ht="36.950000000000003" customHeight="1" x14ac:dyDescent="0.25">
      <c r="A85" s="89" t="s">
        <v>123</v>
      </c>
      <c r="K85" s="90" t="str">
        <f t="shared" ref="K85" si="9">IF(AND(I85&gt;0,J85=""),"KDV Dahil Tutar Yazılmalıdır.","")</f>
        <v/>
      </c>
    </row>
    <row r="87" spans="1:11" x14ac:dyDescent="0.25">
      <c r="B87" t="s">
        <v>68</v>
      </c>
      <c r="C87" t="s">
        <v>69</v>
      </c>
      <c r="D87" t="s">
        <v>70</v>
      </c>
      <c r="E87" t="s">
        <v>71</v>
      </c>
    </row>
    <row r="88" spans="1:11" x14ac:dyDescent="0.25">
      <c r="D88" t="s">
        <v>72</v>
      </c>
    </row>
    <row r="89" spans="1:11" ht="15.75" x14ac:dyDescent="0.25">
      <c r="A89" s="298" t="s">
        <v>141</v>
      </c>
      <c r="B89" s="298"/>
      <c r="C89" s="298"/>
      <c r="D89" s="298"/>
      <c r="E89" s="298"/>
      <c r="F89" s="298"/>
      <c r="G89" s="298"/>
      <c r="H89" s="298"/>
      <c r="I89" s="298"/>
      <c r="J89" s="298"/>
      <c r="K89" s="184"/>
    </row>
    <row r="90" spans="1:11" ht="15.6" customHeight="1" x14ac:dyDescent="0.25">
      <c r="A90" s="297" t="str">
        <f>IF(Dönem&gt;0,CONCATENATE(Dönem,". döneme aittir."),"")</f>
        <v/>
      </c>
      <c r="B90" s="297"/>
      <c r="C90" s="297"/>
      <c r="D90" s="297"/>
      <c r="E90" s="297"/>
      <c r="F90" s="297"/>
      <c r="G90" s="297"/>
      <c r="H90" s="297"/>
      <c r="I90" s="297"/>
      <c r="J90" s="297"/>
      <c r="K90" s="90"/>
    </row>
    <row r="91" spans="1:11" ht="15.95" customHeight="1" thickBot="1" x14ac:dyDescent="0.35">
      <c r="A91" s="368" t="s">
        <v>142</v>
      </c>
      <c r="B91" s="368"/>
      <c r="C91" s="368"/>
      <c r="D91" s="368"/>
      <c r="E91" s="368"/>
      <c r="F91" s="368"/>
      <c r="G91" s="368"/>
      <c r="H91" s="368"/>
      <c r="I91" s="368"/>
      <c r="J91" s="368"/>
      <c r="K91" s="138"/>
    </row>
    <row r="92" spans="1:11" ht="31.5" customHeight="1" thickBot="1" x14ac:dyDescent="0.3">
      <c r="A92" s="362" t="s">
        <v>1</v>
      </c>
      <c r="B92" s="363"/>
      <c r="C92" s="362" t="str">
        <f>IF(ProjeNo&gt;0,ProjeNo,"")</f>
        <v/>
      </c>
      <c r="D92" s="364"/>
      <c r="E92" s="364"/>
      <c r="F92" s="364"/>
      <c r="G92" s="364"/>
      <c r="H92" s="364"/>
      <c r="I92" s="364"/>
      <c r="J92" s="363"/>
    </row>
    <row r="93" spans="1:11" ht="30" customHeight="1" thickBot="1" x14ac:dyDescent="0.3">
      <c r="A93" s="355" t="s">
        <v>2</v>
      </c>
      <c r="B93" s="356"/>
      <c r="C93" s="357" t="str">
        <f>IF(ProjeAdı&gt;0,ProjeAdı,"")</f>
        <v/>
      </c>
      <c r="D93" s="358"/>
      <c r="E93" s="358"/>
      <c r="F93" s="358"/>
      <c r="G93" s="358"/>
      <c r="H93" s="358"/>
      <c r="I93" s="358"/>
      <c r="J93" s="359"/>
    </row>
    <row r="94" spans="1:11" ht="51.95" customHeight="1" thickBot="1" x14ac:dyDescent="0.3">
      <c r="A94" s="360" t="s">
        <v>10</v>
      </c>
      <c r="B94" s="360" t="s">
        <v>143</v>
      </c>
      <c r="C94" s="360" t="s">
        <v>144</v>
      </c>
      <c r="D94" s="360" t="s">
        <v>145</v>
      </c>
      <c r="E94" s="360" t="s">
        <v>146</v>
      </c>
      <c r="F94" s="360" t="s">
        <v>147</v>
      </c>
      <c r="G94" s="360" t="s">
        <v>131</v>
      </c>
      <c r="H94" s="360" t="s">
        <v>132</v>
      </c>
      <c r="I94" s="145" t="s">
        <v>133</v>
      </c>
      <c r="J94" s="145" t="s">
        <v>133</v>
      </c>
    </row>
    <row r="95" spans="1:11" ht="15.75" thickBot="1" x14ac:dyDescent="0.3">
      <c r="A95" s="366"/>
      <c r="B95" s="366"/>
      <c r="C95" s="366"/>
      <c r="D95" s="366"/>
      <c r="E95" s="366"/>
      <c r="F95" s="366"/>
      <c r="G95" s="366"/>
      <c r="H95" s="366"/>
      <c r="I95" s="161" t="s">
        <v>134</v>
      </c>
      <c r="J95" s="161" t="s">
        <v>135</v>
      </c>
    </row>
    <row r="96" spans="1:11" ht="36.950000000000003" customHeight="1" x14ac:dyDescent="0.25">
      <c r="A96" s="163">
        <v>41</v>
      </c>
      <c r="B96" s="230"/>
      <c r="C96" s="231"/>
      <c r="D96" s="231"/>
      <c r="E96" s="231"/>
      <c r="F96" s="231"/>
      <c r="G96" s="164"/>
      <c r="H96" s="231"/>
      <c r="I96" s="165"/>
      <c r="J96" s="166"/>
      <c r="K96" s="90" t="str">
        <f>IF(AND(I96&gt;0,J96=""),"KDV Dahil Tutar Yazılmalıdır.","")</f>
        <v/>
      </c>
    </row>
    <row r="97" spans="1:11" ht="36.950000000000003" customHeight="1" x14ac:dyDescent="0.25">
      <c r="A97" s="132">
        <v>42</v>
      </c>
      <c r="B97" s="232"/>
      <c r="C97" s="227"/>
      <c r="D97" s="227"/>
      <c r="E97" s="227"/>
      <c r="F97" s="227"/>
      <c r="G97" s="233"/>
      <c r="H97" s="227"/>
      <c r="I97" s="233"/>
      <c r="J97" s="234"/>
      <c r="K97" s="90" t="str">
        <f t="shared" ref="K97:K101" si="10">IF(AND(I97&gt;0,J97=""),"KDV Dahil Tutar Yazılmalıdır.","")</f>
        <v/>
      </c>
    </row>
    <row r="98" spans="1:11" ht="36.950000000000003" customHeight="1" x14ac:dyDescent="0.25">
      <c r="A98" s="132">
        <v>43</v>
      </c>
      <c r="B98" s="232"/>
      <c r="C98" s="227"/>
      <c r="D98" s="227"/>
      <c r="E98" s="227"/>
      <c r="F98" s="227"/>
      <c r="G98" s="233"/>
      <c r="H98" s="227"/>
      <c r="I98" s="233"/>
      <c r="J98" s="234"/>
      <c r="K98" s="90" t="str">
        <f t="shared" si="10"/>
        <v/>
      </c>
    </row>
    <row r="99" spans="1:11" ht="36.950000000000003" customHeight="1" x14ac:dyDescent="0.25">
      <c r="A99" s="132">
        <v>44</v>
      </c>
      <c r="B99" s="232"/>
      <c r="C99" s="227"/>
      <c r="D99" s="227"/>
      <c r="E99" s="227"/>
      <c r="F99" s="227"/>
      <c r="G99" s="233"/>
      <c r="H99" s="227"/>
      <c r="I99" s="233"/>
      <c r="J99" s="234"/>
      <c r="K99" s="90" t="str">
        <f t="shared" si="10"/>
        <v/>
      </c>
    </row>
    <row r="100" spans="1:11" ht="36.950000000000003" customHeight="1" x14ac:dyDescent="0.25">
      <c r="A100" s="132">
        <v>45</v>
      </c>
      <c r="B100" s="232"/>
      <c r="C100" s="227"/>
      <c r="D100" s="227"/>
      <c r="E100" s="227"/>
      <c r="F100" s="227"/>
      <c r="G100" s="233"/>
      <c r="H100" s="227"/>
      <c r="I100" s="233"/>
      <c r="J100" s="234"/>
      <c r="K100" s="90" t="str">
        <f t="shared" si="10"/>
        <v/>
      </c>
    </row>
    <row r="101" spans="1:11" ht="36.950000000000003" customHeight="1" x14ac:dyDescent="0.25">
      <c r="A101" s="132">
        <v>46</v>
      </c>
      <c r="B101" s="232"/>
      <c r="C101" s="227"/>
      <c r="D101" s="227"/>
      <c r="E101" s="227"/>
      <c r="F101" s="227"/>
      <c r="G101" s="233"/>
      <c r="H101" s="227"/>
      <c r="I101" s="233"/>
      <c r="J101" s="234"/>
      <c r="K101" s="90" t="str">
        <f t="shared" si="10"/>
        <v/>
      </c>
    </row>
    <row r="102" spans="1:11" ht="36.950000000000003" customHeight="1" x14ac:dyDescent="0.25">
      <c r="A102" s="132">
        <v>47</v>
      </c>
      <c r="B102" s="232"/>
      <c r="C102" s="227"/>
      <c r="D102" s="227"/>
      <c r="E102" s="227"/>
      <c r="F102" s="227"/>
      <c r="G102" s="233"/>
      <c r="H102" s="227"/>
      <c r="I102" s="233"/>
      <c r="J102" s="234"/>
      <c r="K102" s="90"/>
    </row>
    <row r="103" spans="1:11" ht="36.950000000000003" customHeight="1" x14ac:dyDescent="0.25">
      <c r="A103" s="132">
        <v>48</v>
      </c>
      <c r="B103" s="232"/>
      <c r="C103" s="227"/>
      <c r="D103" s="227"/>
      <c r="E103" s="227"/>
      <c r="F103" s="227"/>
      <c r="G103" s="233"/>
      <c r="H103" s="227"/>
      <c r="I103" s="233"/>
      <c r="J103" s="234"/>
      <c r="K103" s="90"/>
    </row>
    <row r="104" spans="1:11" ht="36.950000000000003" customHeight="1" x14ac:dyDescent="0.25">
      <c r="A104" s="132">
        <v>49</v>
      </c>
      <c r="B104" s="232"/>
      <c r="C104" s="227"/>
      <c r="D104" s="227"/>
      <c r="E104" s="227"/>
      <c r="F104" s="227"/>
      <c r="G104" s="233"/>
      <c r="H104" s="227"/>
      <c r="I104" s="233"/>
      <c r="J104" s="234"/>
      <c r="K104" s="90" t="str">
        <f t="shared" ref="K104:K105" si="11">IF(AND(I104&gt;0,J104=""),"KDV Dahil Tutar Yazılmalıdır.","")</f>
        <v/>
      </c>
    </row>
    <row r="105" spans="1:11" ht="36.950000000000003" customHeight="1" thickBot="1" x14ac:dyDescent="0.3">
      <c r="A105" s="167">
        <v>50</v>
      </c>
      <c r="B105" s="235"/>
      <c r="C105" s="236"/>
      <c r="D105" s="236"/>
      <c r="E105" s="236"/>
      <c r="F105" s="236"/>
      <c r="G105" s="237"/>
      <c r="H105" s="236"/>
      <c r="I105" s="237"/>
      <c r="J105" s="238"/>
      <c r="K105" s="90" t="str">
        <f t="shared" si="11"/>
        <v/>
      </c>
    </row>
    <row r="106" spans="1:11" ht="36.950000000000003" customHeight="1" thickBot="1" x14ac:dyDescent="0.3">
      <c r="A106" s="285" t="s">
        <v>148</v>
      </c>
      <c r="B106" s="285"/>
      <c r="C106" s="285"/>
      <c r="D106" s="285"/>
      <c r="E106" s="285"/>
      <c r="F106" s="285"/>
      <c r="G106" s="367"/>
      <c r="H106" s="170" t="s">
        <v>66</v>
      </c>
      <c r="I106" s="171">
        <f>SUM(I96:I105)+I84</f>
        <v>0</v>
      </c>
      <c r="J106" s="140"/>
      <c r="K106" s="90"/>
    </row>
    <row r="107" spans="1:11" s="89" customFormat="1" ht="36.950000000000003" customHeight="1" x14ac:dyDescent="0.25">
      <c r="A107" s="89" t="s">
        <v>123</v>
      </c>
      <c r="K107" s="90" t="str">
        <f t="shared" ref="K107" si="12">IF(AND(I107&gt;0,J107=""),"KDV Dahil Tutar Yazılmalıdır.","")</f>
        <v/>
      </c>
    </row>
    <row r="109" spans="1:11" x14ac:dyDescent="0.25">
      <c r="B109" t="s">
        <v>68</v>
      </c>
      <c r="C109" t="s">
        <v>69</v>
      </c>
      <c r="D109" t="s">
        <v>70</v>
      </c>
      <c r="E109" t="s">
        <v>71</v>
      </c>
    </row>
    <row r="110" spans="1:11" x14ac:dyDescent="0.25">
      <c r="D110" t="s">
        <v>72</v>
      </c>
    </row>
  </sheetData>
  <sheetProtection algorithmName="SHA-512" hashValue="maP2nrGdu749XUhWUxYXMsbHZpiuyajTkoJnMbTmWEll/ifGOg/fxLQ7oUSoG+SJPYKqbdVB+zOr6aqnq4NPRw==" saltValue="yUJVlh4MPxVDUNGmYu5nvA==" spinCount="100000" sheet="1" objects="1" scenarios="1"/>
  <mergeCells count="80">
    <mergeCell ref="A5:B5"/>
    <mergeCell ref="C5:J5"/>
    <mergeCell ref="A1:J1"/>
    <mergeCell ref="A2:J2"/>
    <mergeCell ref="A3:J3"/>
    <mergeCell ref="A4:B4"/>
    <mergeCell ref="C4:J4"/>
    <mergeCell ref="A25:J25"/>
    <mergeCell ref="A6:A7"/>
    <mergeCell ref="B6:B7"/>
    <mergeCell ref="C6:C7"/>
    <mergeCell ref="D6:D7"/>
    <mergeCell ref="E6:E7"/>
    <mergeCell ref="F6:F7"/>
    <mergeCell ref="G6:G7"/>
    <mergeCell ref="H6:H7"/>
    <mergeCell ref="A18:G18"/>
    <mergeCell ref="A23:J23"/>
    <mergeCell ref="A24:J24"/>
    <mergeCell ref="A47:J47"/>
    <mergeCell ref="A26:B26"/>
    <mergeCell ref="C26:J26"/>
    <mergeCell ref="A27:B27"/>
    <mergeCell ref="C27:J27"/>
    <mergeCell ref="A28:A29"/>
    <mergeCell ref="B28:B29"/>
    <mergeCell ref="C28:C29"/>
    <mergeCell ref="D28:D29"/>
    <mergeCell ref="E28:E29"/>
    <mergeCell ref="F28:F29"/>
    <mergeCell ref="G28:G29"/>
    <mergeCell ref="H28:H29"/>
    <mergeCell ref="A40:G40"/>
    <mergeCell ref="A45:J45"/>
    <mergeCell ref="A46:J46"/>
    <mergeCell ref="A69:J69"/>
    <mergeCell ref="A48:B48"/>
    <mergeCell ref="C48:J48"/>
    <mergeCell ref="A49:B49"/>
    <mergeCell ref="C49:J49"/>
    <mergeCell ref="A50:A51"/>
    <mergeCell ref="B50:B51"/>
    <mergeCell ref="C50:C51"/>
    <mergeCell ref="D50:D51"/>
    <mergeCell ref="E50:E51"/>
    <mergeCell ref="F50:F51"/>
    <mergeCell ref="G50:G51"/>
    <mergeCell ref="H50:H51"/>
    <mergeCell ref="A62:G62"/>
    <mergeCell ref="A67:J67"/>
    <mergeCell ref="A68:J68"/>
    <mergeCell ref="A91:J91"/>
    <mergeCell ref="A70:B70"/>
    <mergeCell ref="C70:J70"/>
    <mergeCell ref="A71:B71"/>
    <mergeCell ref="C71:J71"/>
    <mergeCell ref="A72:A73"/>
    <mergeCell ref="B72:B73"/>
    <mergeCell ref="C72:C73"/>
    <mergeCell ref="D72:D73"/>
    <mergeCell ref="E72:E73"/>
    <mergeCell ref="F72:F73"/>
    <mergeCell ref="G72:G73"/>
    <mergeCell ref="H72:H73"/>
    <mergeCell ref="A84:G84"/>
    <mergeCell ref="A89:J89"/>
    <mergeCell ref="A90:J90"/>
    <mergeCell ref="G94:G95"/>
    <mergeCell ref="H94:H95"/>
    <mergeCell ref="A106:G106"/>
    <mergeCell ref="A92:B92"/>
    <mergeCell ref="C92:J92"/>
    <mergeCell ref="A93:B93"/>
    <mergeCell ref="C93:J93"/>
    <mergeCell ref="A94:A95"/>
    <mergeCell ref="B94:B95"/>
    <mergeCell ref="C94:C95"/>
    <mergeCell ref="D94:D95"/>
    <mergeCell ref="E94:E95"/>
    <mergeCell ref="F94:F9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6"/>
  <dimension ref="A1:M110"/>
  <sheetViews>
    <sheetView workbookViewId="0">
      <selection activeCell="B8" sqref="B8"/>
    </sheetView>
  </sheetViews>
  <sheetFormatPr defaultRowHeight="15" x14ac:dyDescent="0.25"/>
  <cols>
    <col min="1" max="1" width="6.5703125" customWidth="1"/>
    <col min="2" max="2" width="12.5703125" customWidth="1"/>
    <col min="3" max="3" width="19.42578125" customWidth="1"/>
    <col min="4" max="4" width="35.140625" customWidth="1"/>
    <col min="5" max="5" width="13.42578125" customWidth="1"/>
    <col min="6" max="6" width="32.85546875" customWidth="1"/>
    <col min="7" max="7" width="12.5703125" customWidth="1"/>
    <col min="8" max="8" width="17.5703125" customWidth="1"/>
    <col min="9" max="10" width="13.5703125" customWidth="1"/>
    <col min="11" max="11" width="24.85546875" style="56" bestFit="1" customWidth="1"/>
  </cols>
  <sheetData>
    <row r="1" spans="1:13" ht="15.75" x14ac:dyDescent="0.25">
      <c r="A1" s="298" t="s">
        <v>141</v>
      </c>
      <c r="B1" s="298"/>
      <c r="C1" s="298"/>
      <c r="D1" s="298"/>
      <c r="E1" s="298"/>
      <c r="F1" s="298"/>
      <c r="G1" s="298"/>
      <c r="H1" s="298"/>
      <c r="I1" s="298"/>
      <c r="J1" s="298"/>
      <c r="K1" s="184"/>
      <c r="L1" s="159"/>
    </row>
    <row r="2" spans="1:13" ht="15.6" customHeight="1" x14ac:dyDescent="0.25">
      <c r="A2" s="297" t="str">
        <f>IF(Dönem&gt;0,CONCATENATE(Dönem,". döneme aittir."),"")</f>
        <v/>
      </c>
      <c r="B2" s="297"/>
      <c r="C2" s="297"/>
      <c r="D2" s="297"/>
      <c r="E2" s="297"/>
      <c r="F2" s="297"/>
      <c r="G2" s="297"/>
      <c r="H2" s="297"/>
      <c r="I2" s="297"/>
      <c r="J2" s="297"/>
      <c r="K2" s="90"/>
      <c r="L2" s="45"/>
      <c r="M2" s="45"/>
    </row>
    <row r="3" spans="1:13" ht="15.95" customHeight="1" thickBot="1" x14ac:dyDescent="0.35">
      <c r="A3" s="368" t="s">
        <v>149</v>
      </c>
      <c r="B3" s="368"/>
      <c r="C3" s="368"/>
      <c r="D3" s="368"/>
      <c r="E3" s="368"/>
      <c r="F3" s="368"/>
      <c r="G3" s="368"/>
      <c r="H3" s="368"/>
      <c r="I3" s="368"/>
      <c r="J3" s="368"/>
      <c r="K3" s="138"/>
      <c r="L3" s="160"/>
      <c r="M3" s="160"/>
    </row>
    <row r="4" spans="1:13" ht="31.5" customHeight="1" thickBot="1" x14ac:dyDescent="0.3">
      <c r="A4" s="362" t="s">
        <v>1</v>
      </c>
      <c r="B4" s="363"/>
      <c r="C4" s="362" t="str">
        <f>IF(ProjeNo&gt;0,ProjeNo,"")</f>
        <v/>
      </c>
      <c r="D4" s="364"/>
      <c r="E4" s="364"/>
      <c r="F4" s="364"/>
      <c r="G4" s="364"/>
      <c r="H4" s="364"/>
      <c r="I4" s="364"/>
      <c r="J4" s="363"/>
    </row>
    <row r="5" spans="1:13" ht="30" customHeight="1" thickBot="1" x14ac:dyDescent="0.3">
      <c r="A5" s="355" t="s">
        <v>2</v>
      </c>
      <c r="B5" s="356"/>
      <c r="C5" s="357" t="str">
        <f>IF(ProjeAdı&gt;0,ProjeAdı,"")</f>
        <v/>
      </c>
      <c r="D5" s="358"/>
      <c r="E5" s="358"/>
      <c r="F5" s="358"/>
      <c r="G5" s="358"/>
      <c r="H5" s="358"/>
      <c r="I5" s="358"/>
      <c r="J5" s="359"/>
    </row>
    <row r="6" spans="1:13" ht="51.95" customHeight="1" thickBot="1" x14ac:dyDescent="0.3">
      <c r="A6" s="360" t="s">
        <v>10</v>
      </c>
      <c r="B6" s="360" t="s">
        <v>143</v>
      </c>
      <c r="C6" s="360" t="s">
        <v>144</v>
      </c>
      <c r="D6" s="360" t="s">
        <v>145</v>
      </c>
      <c r="E6" s="360" t="s">
        <v>146</v>
      </c>
      <c r="F6" s="360" t="s">
        <v>147</v>
      </c>
      <c r="G6" s="360" t="s">
        <v>131</v>
      </c>
      <c r="H6" s="360" t="s">
        <v>132</v>
      </c>
      <c r="I6" s="145" t="s">
        <v>133</v>
      </c>
      <c r="J6" s="145" t="s">
        <v>133</v>
      </c>
    </row>
    <row r="7" spans="1:13" ht="15.75" thickBot="1" x14ac:dyDescent="0.3">
      <c r="A7" s="366"/>
      <c r="B7" s="366"/>
      <c r="C7" s="366"/>
      <c r="D7" s="366"/>
      <c r="E7" s="366"/>
      <c r="F7" s="366"/>
      <c r="G7" s="366"/>
      <c r="H7" s="366"/>
      <c r="I7" s="161" t="s">
        <v>134</v>
      </c>
      <c r="J7" s="161" t="s">
        <v>135</v>
      </c>
    </row>
    <row r="8" spans="1:13" ht="36.950000000000003" customHeight="1" x14ac:dyDescent="0.25">
      <c r="A8" s="162">
        <v>1</v>
      </c>
      <c r="B8" s="230"/>
      <c r="C8" s="231"/>
      <c r="D8" s="231"/>
      <c r="E8" s="231"/>
      <c r="F8" s="231"/>
      <c r="G8" s="164"/>
      <c r="H8" s="231"/>
      <c r="I8" s="165"/>
      <c r="J8" s="166"/>
      <c r="K8" s="90" t="str">
        <f>IF(AND(I8&gt;0,J8=""),"KDV Dahil Tutar Yazılmalıdır.","")</f>
        <v/>
      </c>
    </row>
    <row r="9" spans="1:13" ht="36.950000000000003" customHeight="1" x14ac:dyDescent="0.25">
      <c r="A9" s="126">
        <v>2</v>
      </c>
      <c r="B9" s="232"/>
      <c r="C9" s="227"/>
      <c r="D9" s="227"/>
      <c r="E9" s="227"/>
      <c r="F9" s="227"/>
      <c r="G9" s="233"/>
      <c r="H9" s="227"/>
      <c r="I9" s="233"/>
      <c r="J9" s="234"/>
      <c r="K9" s="90" t="str">
        <f t="shared" ref="K9:K19" si="0">IF(AND(I9&gt;0,J9=""),"KDV Dahil Tutar Yazılmalıdır.","")</f>
        <v/>
      </c>
    </row>
    <row r="10" spans="1:13" ht="36.950000000000003" customHeight="1" x14ac:dyDescent="0.25">
      <c r="A10" s="126">
        <v>3</v>
      </c>
      <c r="B10" s="232"/>
      <c r="C10" s="227"/>
      <c r="D10" s="227"/>
      <c r="E10" s="227"/>
      <c r="F10" s="227"/>
      <c r="G10" s="233"/>
      <c r="H10" s="227"/>
      <c r="I10" s="233"/>
      <c r="J10" s="234"/>
      <c r="K10" s="90" t="str">
        <f t="shared" si="0"/>
        <v/>
      </c>
    </row>
    <row r="11" spans="1:13" ht="36.950000000000003" customHeight="1" x14ac:dyDescent="0.25">
      <c r="A11" s="126">
        <v>4</v>
      </c>
      <c r="B11" s="232"/>
      <c r="C11" s="227"/>
      <c r="D11" s="227"/>
      <c r="E11" s="227"/>
      <c r="F11" s="227"/>
      <c r="G11" s="233"/>
      <c r="H11" s="227"/>
      <c r="I11" s="233"/>
      <c r="J11" s="234"/>
      <c r="K11" s="90" t="str">
        <f t="shared" si="0"/>
        <v/>
      </c>
    </row>
    <row r="12" spans="1:13" ht="36.950000000000003" customHeight="1" x14ac:dyDescent="0.25">
      <c r="A12" s="126">
        <v>5</v>
      </c>
      <c r="B12" s="232"/>
      <c r="C12" s="227"/>
      <c r="D12" s="227"/>
      <c r="E12" s="227"/>
      <c r="F12" s="227"/>
      <c r="G12" s="233"/>
      <c r="H12" s="227"/>
      <c r="I12" s="233"/>
      <c r="J12" s="234"/>
      <c r="K12" s="90" t="str">
        <f t="shared" si="0"/>
        <v/>
      </c>
    </row>
    <row r="13" spans="1:13" ht="36.950000000000003" customHeight="1" x14ac:dyDescent="0.25">
      <c r="A13" s="126">
        <v>6</v>
      </c>
      <c r="B13" s="232"/>
      <c r="C13" s="227"/>
      <c r="D13" s="227"/>
      <c r="E13" s="227"/>
      <c r="F13" s="227"/>
      <c r="G13" s="233"/>
      <c r="H13" s="227"/>
      <c r="I13" s="233"/>
      <c r="J13" s="234"/>
      <c r="K13" s="90" t="str">
        <f t="shared" si="0"/>
        <v/>
      </c>
    </row>
    <row r="14" spans="1:13" ht="36.950000000000003" customHeight="1" x14ac:dyDescent="0.25">
      <c r="A14" s="126">
        <v>7</v>
      </c>
      <c r="B14" s="232"/>
      <c r="C14" s="227"/>
      <c r="D14" s="227"/>
      <c r="E14" s="227"/>
      <c r="F14" s="227"/>
      <c r="G14" s="233"/>
      <c r="H14" s="227"/>
      <c r="I14" s="233"/>
      <c r="J14" s="234"/>
      <c r="K14" s="90"/>
    </row>
    <row r="15" spans="1:13" ht="36.950000000000003" customHeight="1" x14ac:dyDescent="0.25">
      <c r="A15" s="126">
        <v>8</v>
      </c>
      <c r="B15" s="232"/>
      <c r="C15" s="227"/>
      <c r="D15" s="227"/>
      <c r="E15" s="227"/>
      <c r="F15" s="227"/>
      <c r="G15" s="233"/>
      <c r="H15" s="227"/>
      <c r="I15" s="233"/>
      <c r="J15" s="234"/>
      <c r="K15" s="90"/>
    </row>
    <row r="16" spans="1:13" ht="36.950000000000003" customHeight="1" x14ac:dyDescent="0.25">
      <c r="A16" s="126">
        <v>9</v>
      </c>
      <c r="B16" s="232"/>
      <c r="C16" s="227"/>
      <c r="D16" s="227"/>
      <c r="E16" s="227"/>
      <c r="F16" s="227"/>
      <c r="G16" s="233"/>
      <c r="H16" s="227"/>
      <c r="I16" s="233"/>
      <c r="J16" s="234"/>
      <c r="K16" s="90" t="str">
        <f t="shared" si="0"/>
        <v/>
      </c>
    </row>
    <row r="17" spans="1:13" ht="36.950000000000003" customHeight="1" thickBot="1" x14ac:dyDescent="0.3">
      <c r="A17" s="128">
        <v>10</v>
      </c>
      <c r="B17" s="235"/>
      <c r="C17" s="236"/>
      <c r="D17" s="236"/>
      <c r="E17" s="236"/>
      <c r="F17" s="236"/>
      <c r="G17" s="237"/>
      <c r="H17" s="236"/>
      <c r="I17" s="237"/>
      <c r="J17" s="238"/>
      <c r="K17" s="90" t="str">
        <f t="shared" si="0"/>
        <v/>
      </c>
    </row>
    <row r="18" spans="1:13" ht="36.950000000000003" customHeight="1" thickBot="1" x14ac:dyDescent="0.3">
      <c r="A18" s="369" t="s">
        <v>148</v>
      </c>
      <c r="B18" s="369"/>
      <c r="C18" s="369"/>
      <c r="D18" s="369"/>
      <c r="E18" s="369"/>
      <c r="F18" s="369"/>
      <c r="G18" s="370"/>
      <c r="H18" s="168" t="s">
        <v>66</v>
      </c>
      <c r="I18" s="169">
        <f>SUM(I8:I17)</f>
        <v>0</v>
      </c>
      <c r="J18" s="140"/>
      <c r="K18" s="90"/>
    </row>
    <row r="19" spans="1:13" s="89" customFormat="1" ht="36.950000000000003" customHeight="1" x14ac:dyDescent="0.25">
      <c r="A19" s="89" t="s">
        <v>123</v>
      </c>
      <c r="K19" s="90" t="str">
        <f t="shared" si="0"/>
        <v/>
      </c>
    </row>
    <row r="21" spans="1:13" x14ac:dyDescent="0.25">
      <c r="B21" t="s">
        <v>68</v>
      </c>
      <c r="C21" t="s">
        <v>69</v>
      </c>
      <c r="D21" t="s">
        <v>70</v>
      </c>
      <c r="E21" t="s">
        <v>71</v>
      </c>
    </row>
    <row r="22" spans="1:13" x14ac:dyDescent="0.25">
      <c r="D22" t="s">
        <v>72</v>
      </c>
    </row>
    <row r="23" spans="1:13" ht="15.75" x14ac:dyDescent="0.25">
      <c r="A23" s="298" t="s">
        <v>141</v>
      </c>
      <c r="B23" s="298"/>
      <c r="C23" s="298"/>
      <c r="D23" s="298"/>
      <c r="E23" s="298"/>
      <c r="F23" s="298"/>
      <c r="G23" s="298"/>
      <c r="H23" s="298"/>
      <c r="I23" s="298"/>
      <c r="J23" s="298"/>
      <c r="K23" s="184"/>
      <c r="L23" s="159"/>
    </row>
    <row r="24" spans="1:13" ht="15.6" customHeight="1" x14ac:dyDescent="0.25">
      <c r="A24" s="297" t="str">
        <f>IF(Dönem&gt;0,CONCATENATE(Dönem,". döneme aittir."),"")</f>
        <v/>
      </c>
      <c r="B24" s="297"/>
      <c r="C24" s="297"/>
      <c r="D24" s="297"/>
      <c r="E24" s="297"/>
      <c r="F24" s="297"/>
      <c r="G24" s="297"/>
      <c r="H24" s="297"/>
      <c r="I24" s="297"/>
      <c r="J24" s="297"/>
      <c r="K24" s="90"/>
      <c r="L24" s="45"/>
      <c r="M24" s="45"/>
    </row>
    <row r="25" spans="1:13" ht="15.95" customHeight="1" thickBot="1" x14ac:dyDescent="0.35">
      <c r="A25" s="368" t="s">
        <v>149</v>
      </c>
      <c r="B25" s="368"/>
      <c r="C25" s="368"/>
      <c r="D25" s="368"/>
      <c r="E25" s="368"/>
      <c r="F25" s="368"/>
      <c r="G25" s="368"/>
      <c r="H25" s="368"/>
      <c r="I25" s="368"/>
      <c r="J25" s="368"/>
      <c r="K25" s="138"/>
      <c r="L25" s="160"/>
      <c r="M25" s="160"/>
    </row>
    <row r="26" spans="1:13" ht="31.5" customHeight="1" thickBot="1" x14ac:dyDescent="0.3">
      <c r="A26" s="362" t="s">
        <v>1</v>
      </c>
      <c r="B26" s="363"/>
      <c r="C26" s="362" t="str">
        <f>IF(ProjeNo&gt;0,ProjeNo,"")</f>
        <v/>
      </c>
      <c r="D26" s="364"/>
      <c r="E26" s="364"/>
      <c r="F26" s="364"/>
      <c r="G26" s="364"/>
      <c r="H26" s="364"/>
      <c r="I26" s="364"/>
      <c r="J26" s="363"/>
    </row>
    <row r="27" spans="1:13" ht="30" customHeight="1" thickBot="1" x14ac:dyDescent="0.3">
      <c r="A27" s="355" t="s">
        <v>2</v>
      </c>
      <c r="B27" s="356"/>
      <c r="C27" s="357" t="str">
        <f>IF(ProjeAdı&gt;0,ProjeAdı,"")</f>
        <v/>
      </c>
      <c r="D27" s="358"/>
      <c r="E27" s="358"/>
      <c r="F27" s="358"/>
      <c r="G27" s="358"/>
      <c r="H27" s="358"/>
      <c r="I27" s="358"/>
      <c r="J27" s="359"/>
    </row>
    <row r="28" spans="1:13" ht="51.95" customHeight="1" thickBot="1" x14ac:dyDescent="0.3">
      <c r="A28" s="360" t="s">
        <v>10</v>
      </c>
      <c r="B28" s="360" t="s">
        <v>143</v>
      </c>
      <c r="C28" s="360" t="s">
        <v>144</v>
      </c>
      <c r="D28" s="360" t="s">
        <v>145</v>
      </c>
      <c r="E28" s="360" t="s">
        <v>146</v>
      </c>
      <c r="F28" s="360" t="s">
        <v>147</v>
      </c>
      <c r="G28" s="360" t="s">
        <v>131</v>
      </c>
      <c r="H28" s="360" t="s">
        <v>132</v>
      </c>
      <c r="I28" s="145" t="s">
        <v>133</v>
      </c>
      <c r="J28" s="145" t="s">
        <v>133</v>
      </c>
    </row>
    <row r="29" spans="1:13" ht="15.75" thickBot="1" x14ac:dyDescent="0.3">
      <c r="A29" s="366"/>
      <c r="B29" s="366"/>
      <c r="C29" s="366"/>
      <c r="D29" s="366"/>
      <c r="E29" s="366"/>
      <c r="F29" s="366"/>
      <c r="G29" s="366"/>
      <c r="H29" s="366"/>
      <c r="I29" s="161" t="s">
        <v>134</v>
      </c>
      <c r="J29" s="161" t="s">
        <v>135</v>
      </c>
    </row>
    <row r="30" spans="1:13" ht="36.950000000000003" customHeight="1" x14ac:dyDescent="0.25">
      <c r="A30" s="162">
        <v>11</v>
      </c>
      <c r="B30" s="230"/>
      <c r="C30" s="231"/>
      <c r="D30" s="231"/>
      <c r="E30" s="231"/>
      <c r="F30" s="231"/>
      <c r="G30" s="164"/>
      <c r="H30" s="231"/>
      <c r="I30" s="165"/>
      <c r="J30" s="166"/>
      <c r="K30" s="90" t="str">
        <f>IF(AND(I30&gt;0,J30=""),"KDV Dahil Tutar Yazılmalıdır.","")</f>
        <v/>
      </c>
    </row>
    <row r="31" spans="1:13" ht="36.950000000000003" customHeight="1" x14ac:dyDescent="0.25">
      <c r="A31" s="126">
        <v>12</v>
      </c>
      <c r="B31" s="232"/>
      <c r="C31" s="227"/>
      <c r="D31" s="227"/>
      <c r="E31" s="227"/>
      <c r="F31" s="227"/>
      <c r="G31" s="233"/>
      <c r="H31" s="227"/>
      <c r="I31" s="233"/>
      <c r="J31" s="234"/>
      <c r="K31" s="90" t="str">
        <f t="shared" ref="K31:K35" si="1">IF(AND(I31&gt;0,J31=""),"KDV Dahil Tutar Yazılmalıdır.","")</f>
        <v/>
      </c>
    </row>
    <row r="32" spans="1:13" ht="36.950000000000003" customHeight="1" x14ac:dyDescent="0.25">
      <c r="A32" s="126">
        <v>13</v>
      </c>
      <c r="B32" s="232"/>
      <c r="C32" s="227"/>
      <c r="D32" s="227"/>
      <c r="E32" s="227"/>
      <c r="F32" s="227"/>
      <c r="G32" s="233"/>
      <c r="H32" s="227"/>
      <c r="I32" s="233"/>
      <c r="J32" s="234"/>
      <c r="K32" s="90" t="str">
        <f t="shared" si="1"/>
        <v/>
      </c>
    </row>
    <row r="33" spans="1:13" ht="36.950000000000003" customHeight="1" x14ac:dyDescent="0.25">
      <c r="A33" s="126">
        <v>14</v>
      </c>
      <c r="B33" s="232"/>
      <c r="C33" s="227"/>
      <c r="D33" s="227"/>
      <c r="E33" s="227"/>
      <c r="F33" s="227"/>
      <c r="G33" s="233"/>
      <c r="H33" s="227"/>
      <c r="I33" s="233"/>
      <c r="J33" s="234"/>
      <c r="K33" s="90" t="str">
        <f t="shared" si="1"/>
        <v/>
      </c>
    </row>
    <row r="34" spans="1:13" ht="36.950000000000003" customHeight="1" x14ac:dyDescent="0.25">
      <c r="A34" s="126">
        <v>15</v>
      </c>
      <c r="B34" s="232"/>
      <c r="C34" s="227"/>
      <c r="D34" s="227"/>
      <c r="E34" s="227"/>
      <c r="F34" s="227"/>
      <c r="G34" s="233"/>
      <c r="H34" s="227"/>
      <c r="I34" s="233"/>
      <c r="J34" s="234"/>
      <c r="K34" s="90" t="str">
        <f t="shared" si="1"/>
        <v/>
      </c>
    </row>
    <row r="35" spans="1:13" ht="36.950000000000003" customHeight="1" x14ac:dyDescent="0.25">
      <c r="A35" s="126">
        <v>16</v>
      </c>
      <c r="B35" s="232"/>
      <c r="C35" s="227"/>
      <c r="D35" s="227"/>
      <c r="E35" s="227"/>
      <c r="F35" s="227"/>
      <c r="G35" s="233"/>
      <c r="H35" s="227"/>
      <c r="I35" s="233"/>
      <c r="J35" s="234"/>
      <c r="K35" s="90" t="str">
        <f t="shared" si="1"/>
        <v/>
      </c>
    </row>
    <row r="36" spans="1:13" ht="36.950000000000003" customHeight="1" x14ac:dyDescent="0.25">
      <c r="A36" s="126">
        <v>17</v>
      </c>
      <c r="B36" s="232"/>
      <c r="C36" s="227"/>
      <c r="D36" s="227"/>
      <c r="E36" s="227"/>
      <c r="F36" s="227"/>
      <c r="G36" s="233"/>
      <c r="H36" s="227"/>
      <c r="I36" s="233"/>
      <c r="J36" s="234"/>
      <c r="K36" s="90"/>
    </row>
    <row r="37" spans="1:13" ht="36.950000000000003" customHeight="1" x14ac:dyDescent="0.25">
      <c r="A37" s="126">
        <v>18</v>
      </c>
      <c r="B37" s="232"/>
      <c r="C37" s="227"/>
      <c r="D37" s="227"/>
      <c r="E37" s="227"/>
      <c r="F37" s="227"/>
      <c r="G37" s="233"/>
      <c r="H37" s="227"/>
      <c r="I37" s="233"/>
      <c r="J37" s="234"/>
      <c r="K37" s="90"/>
    </row>
    <row r="38" spans="1:13" ht="36.950000000000003" customHeight="1" x14ac:dyDescent="0.25">
      <c r="A38" s="126">
        <v>19</v>
      </c>
      <c r="B38" s="232"/>
      <c r="C38" s="227"/>
      <c r="D38" s="227"/>
      <c r="E38" s="227"/>
      <c r="F38" s="227"/>
      <c r="G38" s="233"/>
      <c r="H38" s="227"/>
      <c r="I38" s="233"/>
      <c r="J38" s="234"/>
      <c r="K38" s="90" t="str">
        <f t="shared" ref="K38:K39" si="2">IF(AND(I38&gt;0,J38=""),"KDV Dahil Tutar Yazılmalıdır.","")</f>
        <v/>
      </c>
    </row>
    <row r="39" spans="1:13" ht="36.950000000000003" customHeight="1" thickBot="1" x14ac:dyDescent="0.3">
      <c r="A39" s="128">
        <v>20</v>
      </c>
      <c r="B39" s="235"/>
      <c r="C39" s="236"/>
      <c r="D39" s="236"/>
      <c r="E39" s="236"/>
      <c r="F39" s="236"/>
      <c r="G39" s="237"/>
      <c r="H39" s="236"/>
      <c r="I39" s="237"/>
      <c r="J39" s="238"/>
      <c r="K39" s="90" t="str">
        <f t="shared" si="2"/>
        <v/>
      </c>
    </row>
    <row r="40" spans="1:13" ht="36.950000000000003" customHeight="1" thickBot="1" x14ac:dyDescent="0.3">
      <c r="A40" s="285" t="s">
        <v>148</v>
      </c>
      <c r="B40" s="285"/>
      <c r="C40" s="285"/>
      <c r="D40" s="285"/>
      <c r="E40" s="285"/>
      <c r="F40" s="285"/>
      <c r="G40" s="367"/>
      <c r="H40" s="170" t="s">
        <v>66</v>
      </c>
      <c r="I40" s="171">
        <f>SUM(I30:I39)+I18</f>
        <v>0</v>
      </c>
      <c r="J40" s="140"/>
      <c r="K40" s="90"/>
    </row>
    <row r="41" spans="1:13" s="89" customFormat="1" ht="36.950000000000003" customHeight="1" x14ac:dyDescent="0.25">
      <c r="A41" s="89" t="s">
        <v>123</v>
      </c>
      <c r="K41" s="90" t="str">
        <f t="shared" ref="K41" si="3">IF(AND(I41&gt;0,J41=""),"KDV Dahil Tutar Yazılmalıdır.","")</f>
        <v/>
      </c>
    </row>
    <row r="43" spans="1:13" x14ac:dyDescent="0.25">
      <c r="B43" t="s">
        <v>68</v>
      </c>
      <c r="C43" t="s">
        <v>69</v>
      </c>
      <c r="D43" t="s">
        <v>70</v>
      </c>
      <c r="E43" t="s">
        <v>71</v>
      </c>
    </row>
    <row r="44" spans="1:13" x14ac:dyDescent="0.25">
      <c r="D44" t="s">
        <v>72</v>
      </c>
    </row>
    <row r="45" spans="1:13" ht="15.75" x14ac:dyDescent="0.25">
      <c r="A45" s="298" t="s">
        <v>141</v>
      </c>
      <c r="B45" s="298"/>
      <c r="C45" s="298"/>
      <c r="D45" s="298"/>
      <c r="E45" s="298"/>
      <c r="F45" s="298"/>
      <c r="G45" s="298"/>
      <c r="H45" s="298"/>
      <c r="I45" s="298"/>
      <c r="J45" s="298"/>
      <c r="K45" s="184"/>
      <c r="L45" s="159"/>
    </row>
    <row r="46" spans="1:13" ht="15.6" customHeight="1" x14ac:dyDescent="0.25">
      <c r="A46" s="297" t="str">
        <f>IF(Dönem&gt;0,CONCATENATE(Dönem,". döneme aittir."),"")</f>
        <v/>
      </c>
      <c r="B46" s="297"/>
      <c r="C46" s="297"/>
      <c r="D46" s="297"/>
      <c r="E46" s="297"/>
      <c r="F46" s="297"/>
      <c r="G46" s="297"/>
      <c r="H46" s="297"/>
      <c r="I46" s="297"/>
      <c r="J46" s="297"/>
      <c r="K46" s="90"/>
      <c r="L46" s="45"/>
      <c r="M46" s="45"/>
    </row>
    <row r="47" spans="1:13" ht="15.95" customHeight="1" thickBot="1" x14ac:dyDescent="0.35">
      <c r="A47" s="368" t="s">
        <v>149</v>
      </c>
      <c r="B47" s="368"/>
      <c r="C47" s="368"/>
      <c r="D47" s="368"/>
      <c r="E47" s="368"/>
      <c r="F47" s="368"/>
      <c r="G47" s="368"/>
      <c r="H47" s="368"/>
      <c r="I47" s="368"/>
      <c r="J47" s="368"/>
      <c r="K47" s="138"/>
      <c r="L47" s="160"/>
      <c r="M47" s="160"/>
    </row>
    <row r="48" spans="1:13" ht="31.5" customHeight="1" thickBot="1" x14ac:dyDescent="0.3">
      <c r="A48" s="362" t="s">
        <v>1</v>
      </c>
      <c r="B48" s="363"/>
      <c r="C48" s="362" t="str">
        <f>IF(ProjeNo&gt;0,ProjeNo,"")</f>
        <v/>
      </c>
      <c r="D48" s="364"/>
      <c r="E48" s="364"/>
      <c r="F48" s="364"/>
      <c r="G48" s="364"/>
      <c r="H48" s="364"/>
      <c r="I48" s="364"/>
      <c r="J48" s="363"/>
    </row>
    <row r="49" spans="1:11" ht="30" customHeight="1" thickBot="1" x14ac:dyDescent="0.3">
      <c r="A49" s="355" t="s">
        <v>2</v>
      </c>
      <c r="B49" s="356"/>
      <c r="C49" s="357" t="str">
        <f>IF(ProjeAdı&gt;0,ProjeAdı,"")</f>
        <v/>
      </c>
      <c r="D49" s="358"/>
      <c r="E49" s="358"/>
      <c r="F49" s="358"/>
      <c r="G49" s="358"/>
      <c r="H49" s="358"/>
      <c r="I49" s="358"/>
      <c r="J49" s="359"/>
    </row>
    <row r="50" spans="1:11" ht="51.95" customHeight="1" thickBot="1" x14ac:dyDescent="0.3">
      <c r="A50" s="360" t="s">
        <v>10</v>
      </c>
      <c r="B50" s="360" t="s">
        <v>143</v>
      </c>
      <c r="C50" s="360" t="s">
        <v>144</v>
      </c>
      <c r="D50" s="360" t="s">
        <v>145</v>
      </c>
      <c r="E50" s="360" t="s">
        <v>146</v>
      </c>
      <c r="F50" s="360" t="s">
        <v>147</v>
      </c>
      <c r="G50" s="360" t="s">
        <v>131</v>
      </c>
      <c r="H50" s="360" t="s">
        <v>132</v>
      </c>
      <c r="I50" s="145" t="s">
        <v>133</v>
      </c>
      <c r="J50" s="145" t="s">
        <v>133</v>
      </c>
    </row>
    <row r="51" spans="1:11" ht="15.75" thickBot="1" x14ac:dyDescent="0.3">
      <c r="A51" s="366"/>
      <c r="B51" s="366"/>
      <c r="C51" s="366"/>
      <c r="D51" s="366"/>
      <c r="E51" s="366"/>
      <c r="F51" s="366"/>
      <c r="G51" s="366"/>
      <c r="H51" s="366"/>
      <c r="I51" s="161" t="s">
        <v>134</v>
      </c>
      <c r="J51" s="161" t="s">
        <v>135</v>
      </c>
    </row>
    <row r="52" spans="1:11" ht="36.950000000000003" customHeight="1" x14ac:dyDescent="0.25">
      <c r="A52" s="163">
        <v>21</v>
      </c>
      <c r="B52" s="230"/>
      <c r="C52" s="231"/>
      <c r="D52" s="231"/>
      <c r="E52" s="231"/>
      <c r="F52" s="231"/>
      <c r="G52" s="164"/>
      <c r="H52" s="231"/>
      <c r="I52" s="165"/>
      <c r="J52" s="166"/>
      <c r="K52" s="90" t="str">
        <f>IF(AND(I52&gt;0,J52=""),"KDV Dahil Tutar Yazılmalıdır.","")</f>
        <v/>
      </c>
    </row>
    <row r="53" spans="1:11" ht="36.950000000000003" customHeight="1" x14ac:dyDescent="0.25">
      <c r="A53" s="132">
        <v>22</v>
      </c>
      <c r="B53" s="232"/>
      <c r="C53" s="227"/>
      <c r="D53" s="227"/>
      <c r="E53" s="227"/>
      <c r="F53" s="227"/>
      <c r="G53" s="233"/>
      <c r="H53" s="227"/>
      <c r="I53" s="233"/>
      <c r="J53" s="234"/>
      <c r="K53" s="90" t="str">
        <f t="shared" ref="K53:K57" si="4">IF(AND(I53&gt;0,J53=""),"KDV Dahil Tutar Yazılmalıdır.","")</f>
        <v/>
      </c>
    </row>
    <row r="54" spans="1:11" ht="36.950000000000003" customHeight="1" x14ac:dyDescent="0.25">
      <c r="A54" s="132">
        <v>23</v>
      </c>
      <c r="B54" s="232"/>
      <c r="C54" s="227"/>
      <c r="D54" s="227"/>
      <c r="E54" s="227"/>
      <c r="F54" s="227"/>
      <c r="G54" s="233"/>
      <c r="H54" s="227"/>
      <c r="I54" s="233"/>
      <c r="J54" s="234"/>
      <c r="K54" s="90" t="str">
        <f t="shared" si="4"/>
        <v/>
      </c>
    </row>
    <row r="55" spans="1:11" ht="36.950000000000003" customHeight="1" x14ac:dyDescent="0.25">
      <c r="A55" s="132">
        <v>24</v>
      </c>
      <c r="B55" s="232"/>
      <c r="C55" s="227"/>
      <c r="D55" s="227"/>
      <c r="E55" s="227"/>
      <c r="F55" s="227"/>
      <c r="G55" s="233"/>
      <c r="H55" s="227"/>
      <c r="I55" s="233"/>
      <c r="J55" s="234"/>
      <c r="K55" s="90" t="str">
        <f t="shared" si="4"/>
        <v/>
      </c>
    </row>
    <row r="56" spans="1:11" ht="36.950000000000003" customHeight="1" x14ac:dyDescent="0.25">
      <c r="A56" s="132">
        <v>25</v>
      </c>
      <c r="B56" s="232"/>
      <c r="C56" s="227"/>
      <c r="D56" s="227"/>
      <c r="E56" s="227"/>
      <c r="F56" s="227"/>
      <c r="G56" s="233"/>
      <c r="H56" s="227"/>
      <c r="I56" s="233"/>
      <c r="J56" s="234"/>
      <c r="K56" s="90" t="str">
        <f t="shared" si="4"/>
        <v/>
      </c>
    </row>
    <row r="57" spans="1:11" ht="36.950000000000003" customHeight="1" x14ac:dyDescent="0.25">
      <c r="A57" s="132">
        <v>26</v>
      </c>
      <c r="B57" s="232"/>
      <c r="C57" s="227"/>
      <c r="D57" s="227"/>
      <c r="E57" s="227"/>
      <c r="F57" s="227"/>
      <c r="G57" s="233"/>
      <c r="H57" s="227"/>
      <c r="I57" s="233"/>
      <c r="J57" s="234"/>
      <c r="K57" s="90" t="str">
        <f t="shared" si="4"/>
        <v/>
      </c>
    </row>
    <row r="58" spans="1:11" ht="36.950000000000003" customHeight="1" x14ac:dyDescent="0.25">
      <c r="A58" s="132">
        <v>27</v>
      </c>
      <c r="B58" s="232"/>
      <c r="C58" s="227"/>
      <c r="D58" s="227"/>
      <c r="E58" s="227"/>
      <c r="F58" s="227"/>
      <c r="G58" s="233"/>
      <c r="H58" s="227"/>
      <c r="I58" s="233"/>
      <c r="J58" s="234"/>
      <c r="K58" s="90"/>
    </row>
    <row r="59" spans="1:11" ht="36.950000000000003" customHeight="1" x14ac:dyDescent="0.25">
      <c r="A59" s="132">
        <v>28</v>
      </c>
      <c r="B59" s="232"/>
      <c r="C59" s="227"/>
      <c r="D59" s="227"/>
      <c r="E59" s="227"/>
      <c r="F59" s="227"/>
      <c r="G59" s="233"/>
      <c r="H59" s="227"/>
      <c r="I59" s="233"/>
      <c r="J59" s="234"/>
      <c r="K59" s="90"/>
    </row>
    <row r="60" spans="1:11" ht="36.950000000000003" customHeight="1" x14ac:dyDescent="0.25">
      <c r="A60" s="132">
        <v>29</v>
      </c>
      <c r="B60" s="232"/>
      <c r="C60" s="227"/>
      <c r="D60" s="227"/>
      <c r="E60" s="227"/>
      <c r="F60" s="227"/>
      <c r="G60" s="233"/>
      <c r="H60" s="227"/>
      <c r="I60" s="233"/>
      <c r="J60" s="234"/>
      <c r="K60" s="90" t="str">
        <f t="shared" ref="K60:K61" si="5">IF(AND(I60&gt;0,J60=""),"KDV Dahil Tutar Yazılmalıdır.","")</f>
        <v/>
      </c>
    </row>
    <row r="61" spans="1:11" ht="36.950000000000003" customHeight="1" thickBot="1" x14ac:dyDescent="0.3">
      <c r="A61" s="167">
        <v>30</v>
      </c>
      <c r="B61" s="235"/>
      <c r="C61" s="236"/>
      <c r="D61" s="236"/>
      <c r="E61" s="236"/>
      <c r="F61" s="236"/>
      <c r="G61" s="237"/>
      <c r="H61" s="236"/>
      <c r="I61" s="237"/>
      <c r="J61" s="238"/>
      <c r="K61" s="90" t="str">
        <f t="shared" si="5"/>
        <v/>
      </c>
    </row>
    <row r="62" spans="1:11" ht="36.950000000000003" customHeight="1" thickBot="1" x14ac:dyDescent="0.3">
      <c r="A62" s="285" t="s">
        <v>148</v>
      </c>
      <c r="B62" s="285"/>
      <c r="C62" s="285"/>
      <c r="D62" s="285"/>
      <c r="E62" s="285"/>
      <c r="F62" s="285"/>
      <c r="G62" s="367"/>
      <c r="H62" s="170" t="s">
        <v>66</v>
      </c>
      <c r="I62" s="171">
        <f>SUM(I52:I61)+I40</f>
        <v>0</v>
      </c>
      <c r="J62" s="140"/>
      <c r="K62" s="90"/>
    </row>
    <row r="63" spans="1:11" s="89" customFormat="1" ht="36.950000000000003" customHeight="1" x14ac:dyDescent="0.25">
      <c r="A63" s="89" t="s">
        <v>123</v>
      </c>
      <c r="K63" s="90" t="str">
        <f t="shared" ref="K63" si="6">IF(AND(I63&gt;0,J63=""),"KDV Dahil Tutar Yazılmalıdır.","")</f>
        <v/>
      </c>
    </row>
    <row r="65" spans="1:13" x14ac:dyDescent="0.25">
      <c r="B65" t="s">
        <v>68</v>
      </c>
      <c r="C65" t="s">
        <v>69</v>
      </c>
      <c r="D65" t="s">
        <v>70</v>
      </c>
      <c r="E65" t="s">
        <v>71</v>
      </c>
    </row>
    <row r="66" spans="1:13" x14ac:dyDescent="0.25">
      <c r="D66" t="s">
        <v>72</v>
      </c>
    </row>
    <row r="67" spans="1:13" ht="15.75" x14ac:dyDescent="0.25">
      <c r="A67" s="298" t="s">
        <v>141</v>
      </c>
      <c r="B67" s="298"/>
      <c r="C67" s="298"/>
      <c r="D67" s="298"/>
      <c r="E67" s="298"/>
      <c r="F67" s="298"/>
      <c r="G67" s="298"/>
      <c r="H67" s="298"/>
      <c r="I67" s="298"/>
      <c r="J67" s="298"/>
      <c r="K67" s="184"/>
      <c r="L67" s="159"/>
    </row>
    <row r="68" spans="1:13" ht="15.6" customHeight="1" x14ac:dyDescent="0.25">
      <c r="A68" s="297" t="str">
        <f>IF(Dönem&gt;0,CONCATENATE(Dönem,". döneme aittir."),"")</f>
        <v/>
      </c>
      <c r="B68" s="297"/>
      <c r="C68" s="297"/>
      <c r="D68" s="297"/>
      <c r="E68" s="297"/>
      <c r="F68" s="297"/>
      <c r="G68" s="297"/>
      <c r="H68" s="297"/>
      <c r="I68" s="297"/>
      <c r="J68" s="297"/>
      <c r="K68" s="90"/>
      <c r="L68" s="45"/>
      <c r="M68" s="45"/>
    </row>
    <row r="69" spans="1:13" ht="15.95" customHeight="1" thickBot="1" x14ac:dyDescent="0.35">
      <c r="A69" s="368" t="s">
        <v>149</v>
      </c>
      <c r="B69" s="368"/>
      <c r="C69" s="368"/>
      <c r="D69" s="368"/>
      <c r="E69" s="368"/>
      <c r="F69" s="368"/>
      <c r="G69" s="368"/>
      <c r="H69" s="368"/>
      <c r="I69" s="368"/>
      <c r="J69" s="368"/>
      <c r="K69" s="138"/>
      <c r="L69" s="160"/>
      <c r="M69" s="160"/>
    </row>
    <row r="70" spans="1:13" ht="31.5" customHeight="1" thickBot="1" x14ac:dyDescent="0.3">
      <c r="A70" s="362" t="s">
        <v>1</v>
      </c>
      <c r="B70" s="363"/>
      <c r="C70" s="362" t="str">
        <f>IF(ProjeNo&gt;0,ProjeNo,"")</f>
        <v/>
      </c>
      <c r="D70" s="364"/>
      <c r="E70" s="364"/>
      <c r="F70" s="364"/>
      <c r="G70" s="364"/>
      <c r="H70" s="364"/>
      <c r="I70" s="364"/>
      <c r="J70" s="363"/>
    </row>
    <row r="71" spans="1:13" ht="30" customHeight="1" thickBot="1" x14ac:dyDescent="0.3">
      <c r="A71" s="355" t="s">
        <v>2</v>
      </c>
      <c r="B71" s="356"/>
      <c r="C71" s="357" t="str">
        <f>IF(ProjeAdı&gt;0,ProjeAdı,"")</f>
        <v/>
      </c>
      <c r="D71" s="358"/>
      <c r="E71" s="358"/>
      <c r="F71" s="358"/>
      <c r="G71" s="358"/>
      <c r="H71" s="358"/>
      <c r="I71" s="358"/>
      <c r="J71" s="359"/>
    </row>
    <row r="72" spans="1:13" ht="51.95" customHeight="1" thickBot="1" x14ac:dyDescent="0.3">
      <c r="A72" s="360" t="s">
        <v>10</v>
      </c>
      <c r="B72" s="360" t="s">
        <v>143</v>
      </c>
      <c r="C72" s="360" t="s">
        <v>144</v>
      </c>
      <c r="D72" s="360" t="s">
        <v>145</v>
      </c>
      <c r="E72" s="360" t="s">
        <v>146</v>
      </c>
      <c r="F72" s="360" t="s">
        <v>147</v>
      </c>
      <c r="G72" s="360" t="s">
        <v>131</v>
      </c>
      <c r="H72" s="360" t="s">
        <v>132</v>
      </c>
      <c r="I72" s="145" t="s">
        <v>133</v>
      </c>
      <c r="J72" s="145" t="s">
        <v>133</v>
      </c>
    </row>
    <row r="73" spans="1:13" ht="15.75" thickBot="1" x14ac:dyDescent="0.3">
      <c r="A73" s="366"/>
      <c r="B73" s="366"/>
      <c r="C73" s="366"/>
      <c r="D73" s="366"/>
      <c r="E73" s="366"/>
      <c r="F73" s="366"/>
      <c r="G73" s="366"/>
      <c r="H73" s="366"/>
      <c r="I73" s="161" t="s">
        <v>134</v>
      </c>
      <c r="J73" s="161" t="s">
        <v>135</v>
      </c>
    </row>
    <row r="74" spans="1:13" ht="36.950000000000003" customHeight="1" x14ac:dyDescent="0.25">
      <c r="A74" s="163">
        <v>31</v>
      </c>
      <c r="B74" s="230"/>
      <c r="C74" s="231"/>
      <c r="D74" s="231"/>
      <c r="E74" s="231"/>
      <c r="F74" s="231"/>
      <c r="G74" s="164"/>
      <c r="H74" s="231"/>
      <c r="I74" s="165"/>
      <c r="J74" s="166"/>
      <c r="K74" s="90" t="str">
        <f>IF(AND(I74&gt;0,J74=""),"KDV Dahil Tutar Yazılmalıdır.","")</f>
        <v/>
      </c>
    </row>
    <row r="75" spans="1:13" ht="36.950000000000003" customHeight="1" x14ac:dyDescent="0.25">
      <c r="A75" s="132">
        <v>32</v>
      </c>
      <c r="B75" s="232"/>
      <c r="C75" s="227"/>
      <c r="D75" s="227"/>
      <c r="E75" s="227"/>
      <c r="F75" s="227"/>
      <c r="G75" s="233"/>
      <c r="H75" s="227"/>
      <c r="I75" s="233"/>
      <c r="J75" s="234"/>
      <c r="K75" s="90" t="str">
        <f t="shared" ref="K75:K79" si="7">IF(AND(I75&gt;0,J75=""),"KDV Dahil Tutar Yazılmalıdır.","")</f>
        <v/>
      </c>
    </row>
    <row r="76" spans="1:13" ht="36.950000000000003" customHeight="1" x14ac:dyDescent="0.25">
      <c r="A76" s="132">
        <v>33</v>
      </c>
      <c r="B76" s="232"/>
      <c r="C76" s="227"/>
      <c r="D76" s="227"/>
      <c r="E76" s="227"/>
      <c r="F76" s="227"/>
      <c r="G76" s="233"/>
      <c r="H76" s="227"/>
      <c r="I76" s="233"/>
      <c r="J76" s="234"/>
      <c r="K76" s="90" t="str">
        <f t="shared" si="7"/>
        <v/>
      </c>
    </row>
    <row r="77" spans="1:13" ht="36.950000000000003" customHeight="1" x14ac:dyDescent="0.25">
      <c r="A77" s="132">
        <v>34</v>
      </c>
      <c r="B77" s="232"/>
      <c r="C77" s="227"/>
      <c r="D77" s="227"/>
      <c r="E77" s="227"/>
      <c r="F77" s="227"/>
      <c r="G77" s="233"/>
      <c r="H77" s="227"/>
      <c r="I77" s="233"/>
      <c r="J77" s="234"/>
      <c r="K77" s="90" t="str">
        <f t="shared" si="7"/>
        <v/>
      </c>
    </row>
    <row r="78" spans="1:13" ht="36.950000000000003" customHeight="1" x14ac:dyDescent="0.25">
      <c r="A78" s="132">
        <v>35</v>
      </c>
      <c r="B78" s="232"/>
      <c r="C78" s="227"/>
      <c r="D78" s="227"/>
      <c r="E78" s="227"/>
      <c r="F78" s="227"/>
      <c r="G78" s="233"/>
      <c r="H78" s="227"/>
      <c r="I78" s="233"/>
      <c r="J78" s="234"/>
      <c r="K78" s="90" t="str">
        <f t="shared" si="7"/>
        <v/>
      </c>
    </row>
    <row r="79" spans="1:13" ht="36.950000000000003" customHeight="1" x14ac:dyDescent="0.25">
      <c r="A79" s="132">
        <v>36</v>
      </c>
      <c r="B79" s="232"/>
      <c r="C79" s="227"/>
      <c r="D79" s="227"/>
      <c r="E79" s="227"/>
      <c r="F79" s="227"/>
      <c r="G79" s="233"/>
      <c r="H79" s="227"/>
      <c r="I79" s="233"/>
      <c r="J79" s="234"/>
      <c r="K79" s="90" t="str">
        <f t="shared" si="7"/>
        <v/>
      </c>
    </row>
    <row r="80" spans="1:13" ht="36.950000000000003" customHeight="1" x14ac:dyDescent="0.25">
      <c r="A80" s="132">
        <v>37</v>
      </c>
      <c r="B80" s="232"/>
      <c r="C80" s="227"/>
      <c r="D80" s="227"/>
      <c r="E80" s="227"/>
      <c r="F80" s="227"/>
      <c r="G80" s="233"/>
      <c r="H80" s="227"/>
      <c r="I80" s="233"/>
      <c r="J80" s="234"/>
      <c r="K80" s="90"/>
    </row>
    <row r="81" spans="1:13" ht="36.950000000000003" customHeight="1" x14ac:dyDescent="0.25">
      <c r="A81" s="132">
        <v>38</v>
      </c>
      <c r="B81" s="232"/>
      <c r="C81" s="227"/>
      <c r="D81" s="227"/>
      <c r="E81" s="227"/>
      <c r="F81" s="227"/>
      <c r="G81" s="233"/>
      <c r="H81" s="227"/>
      <c r="I81" s="233"/>
      <c r="J81" s="234"/>
      <c r="K81" s="90"/>
    </row>
    <row r="82" spans="1:13" ht="36.950000000000003" customHeight="1" x14ac:dyDescent="0.25">
      <c r="A82" s="132">
        <v>39</v>
      </c>
      <c r="B82" s="232"/>
      <c r="C82" s="227"/>
      <c r="D82" s="227"/>
      <c r="E82" s="227"/>
      <c r="F82" s="227"/>
      <c r="G82" s="233"/>
      <c r="H82" s="227"/>
      <c r="I82" s="233"/>
      <c r="J82" s="234"/>
      <c r="K82" s="90" t="str">
        <f t="shared" ref="K82:K83" si="8">IF(AND(I82&gt;0,J82=""),"KDV Dahil Tutar Yazılmalıdır.","")</f>
        <v/>
      </c>
    </row>
    <row r="83" spans="1:13" ht="36.950000000000003" customHeight="1" thickBot="1" x14ac:dyDescent="0.3">
      <c r="A83" s="167">
        <v>40</v>
      </c>
      <c r="B83" s="235"/>
      <c r="C83" s="236"/>
      <c r="D83" s="236"/>
      <c r="E83" s="236"/>
      <c r="F83" s="236"/>
      <c r="G83" s="237"/>
      <c r="H83" s="236"/>
      <c r="I83" s="237"/>
      <c r="J83" s="238"/>
      <c r="K83" s="90" t="str">
        <f t="shared" si="8"/>
        <v/>
      </c>
    </row>
    <row r="84" spans="1:13" ht="36.950000000000003" customHeight="1" thickBot="1" x14ac:dyDescent="0.3">
      <c r="A84" s="285" t="s">
        <v>148</v>
      </c>
      <c r="B84" s="285"/>
      <c r="C84" s="285"/>
      <c r="D84" s="285"/>
      <c r="E84" s="285"/>
      <c r="F84" s="285"/>
      <c r="G84" s="367"/>
      <c r="H84" s="170" t="s">
        <v>66</v>
      </c>
      <c r="I84" s="171">
        <f>SUM(I74:I83)+I62</f>
        <v>0</v>
      </c>
      <c r="J84" s="140"/>
      <c r="K84" s="90"/>
    </row>
    <row r="85" spans="1:13" s="89" customFormat="1" ht="36.950000000000003" customHeight="1" x14ac:dyDescent="0.25">
      <c r="A85" s="89" t="s">
        <v>123</v>
      </c>
      <c r="K85" s="90" t="str">
        <f t="shared" ref="K85" si="9">IF(AND(I85&gt;0,J85=""),"KDV Dahil Tutar Yazılmalıdır.","")</f>
        <v/>
      </c>
    </row>
    <row r="87" spans="1:13" x14ac:dyDescent="0.25">
      <c r="B87" t="s">
        <v>68</v>
      </c>
      <c r="C87" t="s">
        <v>69</v>
      </c>
      <c r="D87" t="s">
        <v>70</v>
      </c>
      <c r="E87" t="s">
        <v>71</v>
      </c>
    </row>
    <row r="88" spans="1:13" x14ac:dyDescent="0.25">
      <c r="D88" t="s">
        <v>72</v>
      </c>
    </row>
    <row r="89" spans="1:13" ht="15.75" x14ac:dyDescent="0.25">
      <c r="A89" s="298" t="s">
        <v>141</v>
      </c>
      <c r="B89" s="298"/>
      <c r="C89" s="298"/>
      <c r="D89" s="298"/>
      <c r="E89" s="298"/>
      <c r="F89" s="298"/>
      <c r="G89" s="298"/>
      <c r="H89" s="298"/>
      <c r="I89" s="298"/>
      <c r="J89" s="298"/>
      <c r="K89" s="184"/>
      <c r="L89" s="159"/>
    </row>
    <row r="90" spans="1:13" ht="15.6" customHeight="1" x14ac:dyDescent="0.25">
      <c r="A90" s="297" t="str">
        <f>IF(Dönem&gt;0,CONCATENATE(Dönem,". döneme aittir."),"")</f>
        <v/>
      </c>
      <c r="B90" s="297"/>
      <c r="C90" s="297"/>
      <c r="D90" s="297"/>
      <c r="E90" s="297"/>
      <c r="F90" s="297"/>
      <c r="G90" s="297"/>
      <c r="H90" s="297"/>
      <c r="I90" s="297"/>
      <c r="J90" s="297"/>
      <c r="K90" s="90"/>
      <c r="L90" s="45"/>
      <c r="M90" s="45"/>
    </row>
    <row r="91" spans="1:13" ht="15.95" customHeight="1" thickBot="1" x14ac:dyDescent="0.35">
      <c r="A91" s="368" t="s">
        <v>149</v>
      </c>
      <c r="B91" s="368"/>
      <c r="C91" s="368"/>
      <c r="D91" s="368"/>
      <c r="E91" s="368"/>
      <c r="F91" s="368"/>
      <c r="G91" s="368"/>
      <c r="H91" s="368"/>
      <c r="I91" s="368"/>
      <c r="J91" s="368"/>
      <c r="K91" s="138"/>
      <c r="L91" s="160"/>
      <c r="M91" s="160"/>
    </row>
    <row r="92" spans="1:13" ht="31.5" customHeight="1" thickBot="1" x14ac:dyDescent="0.3">
      <c r="A92" s="362" t="s">
        <v>1</v>
      </c>
      <c r="B92" s="363"/>
      <c r="C92" s="362" t="str">
        <f>IF(ProjeNo&gt;0,ProjeNo,"")</f>
        <v/>
      </c>
      <c r="D92" s="364"/>
      <c r="E92" s="364"/>
      <c r="F92" s="364"/>
      <c r="G92" s="364"/>
      <c r="H92" s="364"/>
      <c r="I92" s="364"/>
      <c r="J92" s="363"/>
    </row>
    <row r="93" spans="1:13" ht="30" customHeight="1" thickBot="1" x14ac:dyDescent="0.3">
      <c r="A93" s="355" t="s">
        <v>2</v>
      </c>
      <c r="B93" s="356"/>
      <c r="C93" s="357" t="str">
        <f>IF(ProjeAdı&gt;0,ProjeAdı,"")</f>
        <v/>
      </c>
      <c r="D93" s="358"/>
      <c r="E93" s="358"/>
      <c r="F93" s="358"/>
      <c r="G93" s="358"/>
      <c r="H93" s="358"/>
      <c r="I93" s="358"/>
      <c r="J93" s="359"/>
    </row>
    <row r="94" spans="1:13" ht="51.95" customHeight="1" thickBot="1" x14ac:dyDescent="0.3">
      <c r="A94" s="360" t="s">
        <v>10</v>
      </c>
      <c r="B94" s="360" t="s">
        <v>143</v>
      </c>
      <c r="C94" s="360" t="s">
        <v>144</v>
      </c>
      <c r="D94" s="360" t="s">
        <v>145</v>
      </c>
      <c r="E94" s="360" t="s">
        <v>146</v>
      </c>
      <c r="F94" s="360" t="s">
        <v>147</v>
      </c>
      <c r="G94" s="360" t="s">
        <v>131</v>
      </c>
      <c r="H94" s="360" t="s">
        <v>132</v>
      </c>
      <c r="I94" s="145" t="s">
        <v>133</v>
      </c>
      <c r="J94" s="145" t="s">
        <v>133</v>
      </c>
    </row>
    <row r="95" spans="1:13" ht="15.75" thickBot="1" x14ac:dyDescent="0.3">
      <c r="A95" s="366"/>
      <c r="B95" s="366"/>
      <c r="C95" s="366"/>
      <c r="D95" s="366"/>
      <c r="E95" s="366"/>
      <c r="F95" s="366"/>
      <c r="G95" s="366"/>
      <c r="H95" s="366"/>
      <c r="I95" s="161" t="s">
        <v>134</v>
      </c>
      <c r="J95" s="161" t="s">
        <v>135</v>
      </c>
    </row>
    <row r="96" spans="1:13" ht="36.950000000000003" customHeight="1" x14ac:dyDescent="0.25">
      <c r="A96" s="163">
        <v>41</v>
      </c>
      <c r="B96" s="230"/>
      <c r="C96" s="231"/>
      <c r="D96" s="231"/>
      <c r="E96" s="231"/>
      <c r="F96" s="231"/>
      <c r="G96" s="164"/>
      <c r="H96" s="231"/>
      <c r="I96" s="165"/>
      <c r="J96" s="166"/>
      <c r="K96" s="90" t="str">
        <f>IF(AND(I96&gt;0,J96=""),"KDV Dahil Tutar Yazılmalıdır.","")</f>
        <v/>
      </c>
    </row>
    <row r="97" spans="1:11" ht="36.950000000000003" customHeight="1" x14ac:dyDescent="0.25">
      <c r="A97" s="132">
        <v>42</v>
      </c>
      <c r="B97" s="232"/>
      <c r="C97" s="227"/>
      <c r="D97" s="227"/>
      <c r="E97" s="227"/>
      <c r="F97" s="227"/>
      <c r="G97" s="233"/>
      <c r="H97" s="227"/>
      <c r="I97" s="233"/>
      <c r="J97" s="234"/>
      <c r="K97" s="90" t="str">
        <f t="shared" ref="K97:K101" si="10">IF(AND(I97&gt;0,J97=""),"KDV Dahil Tutar Yazılmalıdır.","")</f>
        <v/>
      </c>
    </row>
    <row r="98" spans="1:11" ht="36.950000000000003" customHeight="1" x14ac:dyDescent="0.25">
      <c r="A98" s="132">
        <v>43</v>
      </c>
      <c r="B98" s="232"/>
      <c r="C98" s="227"/>
      <c r="D98" s="227"/>
      <c r="E98" s="227"/>
      <c r="F98" s="227"/>
      <c r="G98" s="233"/>
      <c r="H98" s="227"/>
      <c r="I98" s="233"/>
      <c r="J98" s="234"/>
      <c r="K98" s="90" t="str">
        <f t="shared" si="10"/>
        <v/>
      </c>
    </row>
    <row r="99" spans="1:11" ht="36.950000000000003" customHeight="1" x14ac:dyDescent="0.25">
      <c r="A99" s="132">
        <v>44</v>
      </c>
      <c r="B99" s="232"/>
      <c r="C99" s="227"/>
      <c r="D99" s="227"/>
      <c r="E99" s="227"/>
      <c r="F99" s="227"/>
      <c r="G99" s="233"/>
      <c r="H99" s="227"/>
      <c r="I99" s="233"/>
      <c r="J99" s="234"/>
      <c r="K99" s="90" t="str">
        <f t="shared" si="10"/>
        <v/>
      </c>
    </row>
    <row r="100" spans="1:11" ht="36.950000000000003" customHeight="1" x14ac:dyDescent="0.25">
      <c r="A100" s="132">
        <v>45</v>
      </c>
      <c r="B100" s="232"/>
      <c r="C100" s="227"/>
      <c r="D100" s="227"/>
      <c r="E100" s="227"/>
      <c r="F100" s="227"/>
      <c r="G100" s="233"/>
      <c r="H100" s="227"/>
      <c r="I100" s="233"/>
      <c r="J100" s="234"/>
      <c r="K100" s="90" t="str">
        <f t="shared" si="10"/>
        <v/>
      </c>
    </row>
    <row r="101" spans="1:11" ht="36.950000000000003" customHeight="1" x14ac:dyDescent="0.25">
      <c r="A101" s="132">
        <v>46</v>
      </c>
      <c r="B101" s="232"/>
      <c r="C101" s="227"/>
      <c r="D101" s="227"/>
      <c r="E101" s="227"/>
      <c r="F101" s="227"/>
      <c r="G101" s="233"/>
      <c r="H101" s="227"/>
      <c r="I101" s="233"/>
      <c r="J101" s="234"/>
      <c r="K101" s="90" t="str">
        <f t="shared" si="10"/>
        <v/>
      </c>
    </row>
    <row r="102" spans="1:11" ht="36.950000000000003" customHeight="1" x14ac:dyDescent="0.25">
      <c r="A102" s="132">
        <v>47</v>
      </c>
      <c r="B102" s="232"/>
      <c r="C102" s="227"/>
      <c r="D102" s="227"/>
      <c r="E102" s="227"/>
      <c r="F102" s="227"/>
      <c r="G102" s="233"/>
      <c r="H102" s="227"/>
      <c r="I102" s="233"/>
      <c r="J102" s="234"/>
      <c r="K102" s="90"/>
    </row>
    <row r="103" spans="1:11" ht="36.950000000000003" customHeight="1" x14ac:dyDescent="0.25">
      <c r="A103" s="132">
        <v>48</v>
      </c>
      <c r="B103" s="232"/>
      <c r="C103" s="227"/>
      <c r="D103" s="227"/>
      <c r="E103" s="227"/>
      <c r="F103" s="227"/>
      <c r="G103" s="233"/>
      <c r="H103" s="227"/>
      <c r="I103" s="233"/>
      <c r="J103" s="234"/>
      <c r="K103" s="90"/>
    </row>
    <row r="104" spans="1:11" ht="36.950000000000003" customHeight="1" x14ac:dyDescent="0.25">
      <c r="A104" s="132">
        <v>49</v>
      </c>
      <c r="B104" s="232"/>
      <c r="C104" s="227"/>
      <c r="D104" s="227"/>
      <c r="E104" s="227"/>
      <c r="F104" s="227"/>
      <c r="G104" s="233"/>
      <c r="H104" s="227"/>
      <c r="I104" s="233"/>
      <c r="J104" s="234"/>
      <c r="K104" s="90" t="str">
        <f t="shared" ref="K104:K105" si="11">IF(AND(I104&gt;0,J104=""),"KDV Dahil Tutar Yazılmalıdır.","")</f>
        <v/>
      </c>
    </row>
    <row r="105" spans="1:11" ht="36.950000000000003" customHeight="1" thickBot="1" x14ac:dyDescent="0.3">
      <c r="A105" s="167">
        <v>50</v>
      </c>
      <c r="B105" s="235"/>
      <c r="C105" s="236"/>
      <c r="D105" s="236"/>
      <c r="E105" s="236"/>
      <c r="F105" s="236"/>
      <c r="G105" s="237"/>
      <c r="H105" s="236"/>
      <c r="I105" s="237"/>
      <c r="J105" s="238"/>
      <c r="K105" s="90" t="str">
        <f t="shared" si="11"/>
        <v/>
      </c>
    </row>
    <row r="106" spans="1:11" ht="36.950000000000003" customHeight="1" thickBot="1" x14ac:dyDescent="0.3">
      <c r="A106" s="285" t="s">
        <v>148</v>
      </c>
      <c r="B106" s="285"/>
      <c r="C106" s="285"/>
      <c r="D106" s="285"/>
      <c r="E106" s="285"/>
      <c r="F106" s="285"/>
      <c r="G106" s="367"/>
      <c r="H106" s="170" t="s">
        <v>66</v>
      </c>
      <c r="I106" s="171">
        <f>SUM(I96:I105)+I84</f>
        <v>0</v>
      </c>
      <c r="J106" s="140"/>
      <c r="K106" s="90"/>
    </row>
    <row r="107" spans="1:11" s="89" customFormat="1" ht="36.950000000000003" customHeight="1" x14ac:dyDescent="0.25">
      <c r="A107" s="89" t="s">
        <v>123</v>
      </c>
      <c r="K107" s="90" t="str">
        <f t="shared" ref="K107" si="12">IF(AND(I107&gt;0,J107=""),"KDV Dahil Tutar Yazılmalıdır.","")</f>
        <v/>
      </c>
    </row>
    <row r="109" spans="1:11" x14ac:dyDescent="0.25">
      <c r="B109" t="s">
        <v>68</v>
      </c>
      <c r="C109" t="s">
        <v>69</v>
      </c>
      <c r="D109" t="s">
        <v>70</v>
      </c>
      <c r="E109" t="s">
        <v>71</v>
      </c>
    </row>
    <row r="110" spans="1:11" x14ac:dyDescent="0.25">
      <c r="D110" t="s">
        <v>72</v>
      </c>
    </row>
  </sheetData>
  <sheetProtection algorithmName="SHA-512" hashValue="Vk+dNPINrFmQT5maDSMCVeOo6gKvrD7OwlVKJHLGsFwHQk7ZxDYNtrCkKzCt25OOuDz4FqbHox/v2HNyP3y0qg==" saltValue="itOlVGahJUjnSwCALybB9A==" spinCount="100000" sheet="1" objects="1" scenarios="1"/>
  <mergeCells count="80">
    <mergeCell ref="A5:B5"/>
    <mergeCell ref="C5:J5"/>
    <mergeCell ref="A1:J1"/>
    <mergeCell ref="A2:J2"/>
    <mergeCell ref="A3:J3"/>
    <mergeCell ref="A4:B4"/>
    <mergeCell ref="C4:J4"/>
    <mergeCell ref="A25:J25"/>
    <mergeCell ref="A6:A7"/>
    <mergeCell ref="B6:B7"/>
    <mergeCell ref="C6:C7"/>
    <mergeCell ref="D6:D7"/>
    <mergeCell ref="E6:E7"/>
    <mergeCell ref="F6:F7"/>
    <mergeCell ref="G6:G7"/>
    <mergeCell ref="H6:H7"/>
    <mergeCell ref="A18:G18"/>
    <mergeCell ref="A23:J23"/>
    <mergeCell ref="A24:J24"/>
    <mergeCell ref="A47:J47"/>
    <mergeCell ref="A26:B26"/>
    <mergeCell ref="C26:J26"/>
    <mergeCell ref="A27:B27"/>
    <mergeCell ref="C27:J27"/>
    <mergeCell ref="A28:A29"/>
    <mergeCell ref="B28:B29"/>
    <mergeCell ref="C28:C29"/>
    <mergeCell ref="D28:D29"/>
    <mergeCell ref="E28:E29"/>
    <mergeCell ref="F28:F29"/>
    <mergeCell ref="G28:G29"/>
    <mergeCell ref="H28:H29"/>
    <mergeCell ref="A40:G40"/>
    <mergeCell ref="A45:J45"/>
    <mergeCell ref="A46:J46"/>
    <mergeCell ref="A69:J69"/>
    <mergeCell ref="A48:B48"/>
    <mergeCell ref="C48:J48"/>
    <mergeCell ref="A49:B49"/>
    <mergeCell ref="C49:J49"/>
    <mergeCell ref="A50:A51"/>
    <mergeCell ref="B50:B51"/>
    <mergeCell ref="C50:C51"/>
    <mergeCell ref="D50:D51"/>
    <mergeCell ref="E50:E51"/>
    <mergeCell ref="F50:F51"/>
    <mergeCell ref="G50:G51"/>
    <mergeCell ref="H50:H51"/>
    <mergeCell ref="A62:G62"/>
    <mergeCell ref="A67:J67"/>
    <mergeCell ref="A68:J68"/>
    <mergeCell ref="A91:J91"/>
    <mergeCell ref="A70:B70"/>
    <mergeCell ref="C70:J70"/>
    <mergeCell ref="A71:B71"/>
    <mergeCell ref="C71:J71"/>
    <mergeCell ref="A72:A73"/>
    <mergeCell ref="B72:B73"/>
    <mergeCell ref="C72:C73"/>
    <mergeCell ref="D72:D73"/>
    <mergeCell ref="E72:E73"/>
    <mergeCell ref="F72:F73"/>
    <mergeCell ref="G72:G73"/>
    <mergeCell ref="H72:H73"/>
    <mergeCell ref="A84:G84"/>
    <mergeCell ref="A89:J89"/>
    <mergeCell ref="A90:J90"/>
    <mergeCell ref="G94:G95"/>
    <mergeCell ref="H94:H95"/>
    <mergeCell ref="A106:G106"/>
    <mergeCell ref="A92:B92"/>
    <mergeCell ref="C92:J92"/>
    <mergeCell ref="A93:B93"/>
    <mergeCell ref="C93:J93"/>
    <mergeCell ref="A94:A95"/>
    <mergeCell ref="B94:B95"/>
    <mergeCell ref="C94:C95"/>
    <mergeCell ref="D94:D95"/>
    <mergeCell ref="E94:E95"/>
    <mergeCell ref="F94:F9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F21"/>
  <sheetViews>
    <sheetView workbookViewId="0">
      <selection activeCell="F14" sqref="F14"/>
    </sheetView>
  </sheetViews>
  <sheetFormatPr defaultRowHeight="15" x14ac:dyDescent="0.25"/>
  <cols>
    <col min="1" max="1" width="16.28515625" style="45" customWidth="1"/>
    <col min="2" max="4" width="9.140625" style="45"/>
    <col min="5" max="5" width="16.85546875" style="45" customWidth="1"/>
    <col min="6" max="6" width="29.140625" style="45" customWidth="1"/>
  </cols>
  <sheetData>
    <row r="1" spans="1:6" s="172" customFormat="1" ht="24" customHeight="1" x14ac:dyDescent="0.4">
      <c r="A1" s="378" t="s">
        <v>150</v>
      </c>
      <c r="B1" s="378"/>
      <c r="C1" s="378"/>
      <c r="D1" s="378"/>
      <c r="E1" s="378"/>
      <c r="F1" s="378"/>
    </row>
    <row r="2" spans="1:6" s="172" customFormat="1" x14ac:dyDescent="0.25">
      <c r="A2" s="297" t="str">
        <f>IF(Dönem&gt;0,CONCATENATE(Dönem,". döneme aittir."),"")</f>
        <v/>
      </c>
      <c r="B2" s="297"/>
      <c r="C2" s="297"/>
      <c r="D2" s="297"/>
      <c r="E2" s="297"/>
      <c r="F2" s="297"/>
    </row>
    <row r="3" spans="1:6" s="172" customFormat="1" ht="19.5" thickBot="1" x14ac:dyDescent="0.35">
      <c r="A3" s="379" t="s">
        <v>151</v>
      </c>
      <c r="B3" s="379"/>
      <c r="C3" s="379"/>
      <c r="D3" s="379"/>
      <c r="E3" s="379"/>
      <c r="F3" s="379"/>
    </row>
    <row r="4" spans="1:6" s="172" customFormat="1" ht="24.95" customHeight="1" thickBot="1" x14ac:dyDescent="0.3">
      <c r="A4" s="173" t="s">
        <v>1</v>
      </c>
      <c r="B4" s="334" t="str">
        <f>IF(ProjeNo&gt;0,ProjeNo,"")</f>
        <v/>
      </c>
      <c r="C4" s="335"/>
      <c r="D4" s="335"/>
      <c r="E4" s="335"/>
      <c r="F4" s="336"/>
    </row>
    <row r="5" spans="1:6" s="172" customFormat="1" ht="60" customHeight="1" thickBot="1" x14ac:dyDescent="0.3">
      <c r="A5" s="174" t="s">
        <v>2</v>
      </c>
      <c r="B5" s="328" t="str">
        <f>IF(ProjeAdı&gt;0,ProjeAdı,"")</f>
        <v/>
      </c>
      <c r="C5" s="329"/>
      <c r="D5" s="329"/>
      <c r="E5" s="329"/>
      <c r="F5" s="330"/>
    </row>
    <row r="6" spans="1:6" ht="38.25" customHeight="1" thickBot="1" x14ac:dyDescent="0.3">
      <c r="A6" s="380" t="s">
        <v>152</v>
      </c>
      <c r="B6" s="381"/>
      <c r="C6" s="381"/>
      <c r="D6" s="381"/>
      <c r="E6" s="382"/>
      <c r="F6" s="178" t="s">
        <v>153</v>
      </c>
    </row>
    <row r="7" spans="1:6" ht="31.5" customHeight="1" x14ac:dyDescent="0.25">
      <c r="A7" s="347" t="s">
        <v>154</v>
      </c>
      <c r="B7" s="383"/>
      <c r="C7" s="383"/>
      <c r="D7" s="383"/>
      <c r="E7" s="348"/>
      <c r="F7" s="384">
        <f>E8+E9</f>
        <v>0</v>
      </c>
    </row>
    <row r="8" spans="1:6" ht="31.5" customHeight="1" x14ac:dyDescent="0.25">
      <c r="A8" s="387" t="str">
        <f>CONCATENATE(Dönem,". Döneme Ait Personel Gideri")</f>
        <v>. Döneme Ait Personel Gideri</v>
      </c>
      <c r="B8" s="388"/>
      <c r="C8" s="388"/>
      <c r="D8" s="388"/>
      <c r="E8" s="175">
        <f>'G011'!I326</f>
        <v>0</v>
      </c>
      <c r="F8" s="385"/>
    </row>
    <row r="9" spans="1:6" ht="31.5" customHeight="1" thickBot="1" x14ac:dyDescent="0.3">
      <c r="A9" s="389" t="s">
        <v>164</v>
      </c>
      <c r="B9" s="390"/>
      <c r="C9" s="390"/>
      <c r="D9" s="390"/>
      <c r="E9" s="245">
        <v>0</v>
      </c>
      <c r="F9" s="386"/>
    </row>
    <row r="10" spans="1:6" ht="31.5" customHeight="1" thickBot="1" x14ac:dyDescent="0.3">
      <c r="A10" s="313" t="s">
        <v>155</v>
      </c>
      <c r="B10" s="299"/>
      <c r="C10" s="299"/>
      <c r="D10" s="299"/>
      <c r="E10" s="300"/>
      <c r="F10" s="176">
        <f>'G012'!I67</f>
        <v>0</v>
      </c>
    </row>
    <row r="11" spans="1:6" ht="31.5" customHeight="1" thickBot="1" x14ac:dyDescent="0.3">
      <c r="A11" s="313" t="s">
        <v>156</v>
      </c>
      <c r="B11" s="299"/>
      <c r="C11" s="299"/>
      <c r="D11" s="299"/>
      <c r="E11" s="348"/>
      <c r="F11" s="176">
        <f>'G013'!G203</f>
        <v>0</v>
      </c>
    </row>
    <row r="12" spans="1:6" ht="31.5" customHeight="1" thickBot="1" x14ac:dyDescent="0.3">
      <c r="A12" s="372" t="s">
        <v>159</v>
      </c>
      <c r="B12" s="373"/>
      <c r="C12" s="373"/>
      <c r="D12" s="373"/>
      <c r="E12" s="201" t="s">
        <v>157</v>
      </c>
      <c r="F12" s="176">
        <f>G015A!I106</f>
        <v>0</v>
      </c>
    </row>
    <row r="13" spans="1:6" ht="31.5" customHeight="1" thickBot="1" x14ac:dyDescent="0.3">
      <c r="A13" s="374"/>
      <c r="B13" s="375"/>
      <c r="C13" s="375"/>
      <c r="D13" s="375"/>
      <c r="E13" s="202" t="s">
        <v>158</v>
      </c>
      <c r="F13" s="176">
        <f>G015B!I106</f>
        <v>0</v>
      </c>
    </row>
    <row r="14" spans="1:6" ht="27" customHeight="1" thickBot="1" x14ac:dyDescent="0.3">
      <c r="A14" s="313" t="s">
        <v>163</v>
      </c>
      <c r="B14" s="299"/>
      <c r="C14" s="299"/>
      <c r="D14" s="299"/>
      <c r="E14" s="300"/>
      <c r="F14" s="243"/>
    </row>
    <row r="15" spans="1:6" ht="31.9" customHeight="1" thickBot="1" x14ac:dyDescent="0.3">
      <c r="D15" s="376" t="s">
        <v>160</v>
      </c>
      <c r="E15" s="377"/>
      <c r="F15" s="244">
        <f>SUM(F7:F14)</f>
        <v>0</v>
      </c>
    </row>
    <row r="17" spans="1:6" x14ac:dyDescent="0.25">
      <c r="A17" s="185" t="s">
        <v>167</v>
      </c>
    </row>
    <row r="20" spans="1:6" x14ac:dyDescent="0.25">
      <c r="A20" s="200" t="s">
        <v>68</v>
      </c>
      <c r="B20" s="371" t="s">
        <v>69</v>
      </c>
      <c r="C20" s="371"/>
      <c r="D20" s="200" t="s">
        <v>70</v>
      </c>
      <c r="E20" s="200"/>
      <c r="F20" s="200" t="s">
        <v>71</v>
      </c>
    </row>
    <row r="21" spans="1:6" x14ac:dyDescent="0.25">
      <c r="A21" s="200"/>
      <c r="B21" s="200"/>
      <c r="D21" s="200" t="s">
        <v>72</v>
      </c>
      <c r="E21" s="200"/>
      <c r="F21" s="200"/>
    </row>
  </sheetData>
  <sheetProtection algorithmName="SHA-512" hashValue="/UHvDFCEAWLh0MZ2AcBK5qoyiOVTi1NB1UAZwVxQLtF7CM5GptGxfSupDsyoWXaKrwAmPTb9UL/FlAgm0DuIeQ==" saltValue="qKYim2M83bUqBUQPNfqDbw==" spinCount="100000" sheet="1" objects="1" scenarios="1"/>
  <mergeCells count="16">
    <mergeCell ref="A10:E10"/>
    <mergeCell ref="A6:E6"/>
    <mergeCell ref="A7:E7"/>
    <mergeCell ref="F7:F9"/>
    <mergeCell ref="A8:D8"/>
    <mergeCell ref="A9:D9"/>
    <mergeCell ref="A1:F1"/>
    <mergeCell ref="A2:F2"/>
    <mergeCell ref="A3:F3"/>
    <mergeCell ref="B4:F4"/>
    <mergeCell ref="B5:F5"/>
    <mergeCell ref="B20:C20"/>
    <mergeCell ref="A12:D13"/>
    <mergeCell ref="A14:E14"/>
    <mergeCell ref="D15:E15"/>
    <mergeCell ref="A11:E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dimension ref="A1:D70"/>
  <sheetViews>
    <sheetView topLeftCell="A7" zoomScaleNormal="100" workbookViewId="0">
      <selection activeCell="C21" sqref="C21"/>
    </sheetView>
  </sheetViews>
  <sheetFormatPr defaultRowHeight="15" x14ac:dyDescent="0.25"/>
  <cols>
    <col min="1" max="1" width="42.140625" customWidth="1"/>
    <col min="2" max="2" width="2.140625" bestFit="1" customWidth="1"/>
    <col min="3" max="3" width="42.85546875" customWidth="1"/>
  </cols>
  <sheetData>
    <row r="1" spans="1:3" ht="20.25" customHeight="1" x14ac:dyDescent="0.25">
      <c r="A1" s="283" t="s">
        <v>18</v>
      </c>
      <c r="B1" s="283"/>
      <c r="C1" s="283"/>
    </row>
    <row r="2" spans="1:3" ht="20.25" customHeight="1" x14ac:dyDescent="0.25">
      <c r="A2" s="283" t="s">
        <v>19</v>
      </c>
      <c r="B2" s="283"/>
      <c r="C2" s="283"/>
    </row>
    <row r="3" spans="1:3" ht="20.25" customHeight="1" x14ac:dyDescent="0.25">
      <c r="A3" s="283" t="s">
        <v>20</v>
      </c>
      <c r="B3" s="283"/>
      <c r="C3" s="283"/>
    </row>
    <row r="4" spans="1:3" ht="20.25" customHeight="1" x14ac:dyDescent="0.25">
      <c r="A4" s="283" t="s">
        <v>21</v>
      </c>
      <c r="B4" s="283"/>
      <c r="C4" s="283"/>
    </row>
    <row r="5" spans="1:3" ht="20.25" customHeight="1" x14ac:dyDescent="0.25">
      <c r="A5" s="18"/>
    </row>
    <row r="6" spans="1:3" ht="20.25" customHeight="1" x14ac:dyDescent="0.25">
      <c r="A6" s="18"/>
    </row>
    <row r="7" spans="1:3" ht="20.25" customHeight="1" x14ac:dyDescent="0.25">
      <c r="A7" s="18"/>
    </row>
    <row r="8" spans="1:3" ht="20.25" customHeight="1" x14ac:dyDescent="0.25">
      <c r="A8" s="284" t="s">
        <v>161</v>
      </c>
      <c r="B8" s="284"/>
      <c r="C8" s="284"/>
    </row>
    <row r="9" spans="1:3" ht="20.25" customHeight="1" x14ac:dyDescent="0.25">
      <c r="A9" s="284"/>
      <c r="B9" s="284"/>
      <c r="C9" s="284"/>
    </row>
    <row r="10" spans="1:3" ht="27.75" customHeight="1" x14ac:dyDescent="0.25">
      <c r="A10" s="282" t="s">
        <v>22</v>
      </c>
      <c r="B10" s="282"/>
      <c r="C10" s="282"/>
    </row>
    <row r="11" spans="1:3" ht="26.25" customHeight="1" x14ac:dyDescent="0.25">
      <c r="A11" s="279" t="s">
        <v>172</v>
      </c>
      <c r="B11" s="279"/>
      <c r="C11" s="279"/>
    </row>
    <row r="12" spans="1:3" ht="15.75" customHeight="1" x14ac:dyDescent="0.25">
      <c r="A12" s="19"/>
    </row>
    <row r="13" spans="1:3" ht="15.75" customHeight="1" x14ac:dyDescent="0.25">
      <c r="A13" s="19"/>
    </row>
    <row r="14" spans="1:3" ht="15.75" customHeight="1" x14ac:dyDescent="0.25">
      <c r="A14" s="19"/>
    </row>
    <row r="15" spans="1:3" ht="15.75" customHeight="1" x14ac:dyDescent="0.25">
      <c r="A15" s="19"/>
    </row>
    <row r="16" spans="1:3" ht="18" customHeight="1" x14ac:dyDescent="0.25">
      <c r="A16" s="280" t="str">
        <f>IF('Proje Bilgileri'!C7&lt;&gt;"",CONCATENATE('Proje Bilgileri'!C7,". dönemine aittir."),"")</f>
        <v/>
      </c>
      <c r="B16" s="280"/>
      <c r="C16" s="280"/>
    </row>
    <row r="17" spans="1:4" ht="18" customHeight="1" x14ac:dyDescent="0.25">
      <c r="B17" s="20"/>
      <c r="C17" s="20"/>
    </row>
    <row r="18" spans="1:4" ht="18" customHeight="1" x14ac:dyDescent="0.25">
      <c r="A18" s="278" t="str">
        <f>IF('Proje Bilgileri'!C7&lt;&gt;"",CONCATENATE("Bu Mali Rapor ",TEXT('Proje Bilgileri'!C8,"gg.aa.yyyy")," - ",TEXT('Proje Bilgileri'!D8,"gg.aa.yyyy")," tarihleri arasında gerçekleşen proje harcamalarına ait bilgileri içermektedir."),"")</f>
        <v/>
      </c>
      <c r="B18" s="278"/>
      <c r="C18" s="278"/>
      <c r="D18" s="35"/>
    </row>
    <row r="19" spans="1:4" ht="21" customHeight="1" x14ac:dyDescent="0.25">
      <c r="A19" s="278"/>
      <c r="B19" s="278"/>
      <c r="C19" s="278"/>
      <c r="D19" s="35"/>
    </row>
    <row r="20" spans="1:4" ht="15.75" customHeight="1" x14ac:dyDescent="0.25">
      <c r="A20" s="21"/>
      <c r="B20" s="21"/>
      <c r="C20" s="250"/>
    </row>
    <row r="21" spans="1:4" ht="15.75" customHeight="1" x14ac:dyDescent="0.25">
      <c r="A21" s="22" t="s">
        <v>23</v>
      </c>
      <c r="B21" s="22" t="s">
        <v>24</v>
      </c>
      <c r="C21" s="247" t="str">
        <f>IF(ProjeNo&lt;&gt;"",ProjeNo,"")</f>
        <v/>
      </c>
    </row>
    <row r="22" spans="1:4" ht="15.75" customHeight="1" x14ac:dyDescent="0.25">
      <c r="A22" s="22" t="s">
        <v>25</v>
      </c>
      <c r="B22" s="22" t="s">
        <v>24</v>
      </c>
      <c r="C22" s="248"/>
    </row>
    <row r="23" spans="1:4" ht="15.75" customHeight="1" x14ac:dyDescent="0.25">
      <c r="A23" s="22" t="s">
        <v>26</v>
      </c>
      <c r="B23" s="22" t="s">
        <v>24</v>
      </c>
      <c r="C23" s="248" t="s">
        <v>46</v>
      </c>
    </row>
    <row r="24" spans="1:4" ht="34.5" customHeight="1" x14ac:dyDescent="0.25">
      <c r="A24" s="22" t="s">
        <v>27</v>
      </c>
      <c r="B24" s="22" t="s">
        <v>24</v>
      </c>
      <c r="C24" s="246"/>
    </row>
    <row r="25" spans="1:4" ht="63" customHeight="1" x14ac:dyDescent="0.25">
      <c r="A25" s="23" t="s">
        <v>28</v>
      </c>
      <c r="B25" s="22" t="s">
        <v>24</v>
      </c>
      <c r="C25" s="246"/>
    </row>
    <row r="26" spans="1:4" ht="15.75" customHeight="1" x14ac:dyDescent="0.25">
      <c r="A26" s="23" t="s">
        <v>29</v>
      </c>
      <c r="B26" s="22" t="s">
        <v>24</v>
      </c>
      <c r="C26" s="248"/>
    </row>
    <row r="27" spans="1:4" ht="15.75" customHeight="1" x14ac:dyDescent="0.25">
      <c r="A27" s="23" t="s">
        <v>30</v>
      </c>
      <c r="B27" s="22" t="s">
        <v>24</v>
      </c>
      <c r="C27" s="248"/>
    </row>
    <row r="28" spans="1:4" ht="15.75" customHeight="1" x14ac:dyDescent="0.25">
      <c r="A28" s="23" t="s">
        <v>31</v>
      </c>
      <c r="B28" s="22" t="s">
        <v>24</v>
      </c>
      <c r="C28" s="248"/>
    </row>
    <row r="29" spans="1:4" ht="15.75" customHeight="1" x14ac:dyDescent="0.25">
      <c r="A29" s="23"/>
      <c r="B29" s="22"/>
      <c r="C29" s="248"/>
    </row>
    <row r="30" spans="1:4" ht="15.75" customHeight="1" x14ac:dyDescent="0.25">
      <c r="A30" s="23" t="s">
        <v>32</v>
      </c>
      <c r="B30" s="22" t="s">
        <v>24</v>
      </c>
      <c r="C30" s="249" t="str">
        <f>IF('Proje Bilgileri'!C5&lt;&gt;"",'Proje Bilgileri'!C5,"")</f>
        <v/>
      </c>
    </row>
    <row r="31" spans="1:4" ht="15.75" customHeight="1" x14ac:dyDescent="0.25">
      <c r="A31" s="23" t="s">
        <v>33</v>
      </c>
      <c r="B31" s="22" t="s">
        <v>24</v>
      </c>
      <c r="C31" s="249" t="str">
        <f>IF('Proje Bilgileri'!C6&lt;&gt;"",'Proje Bilgileri'!C6,"")</f>
        <v/>
      </c>
    </row>
    <row r="32" spans="1:4" ht="15.75" customHeight="1" x14ac:dyDescent="0.25">
      <c r="A32" s="24"/>
    </row>
    <row r="33" spans="1:3" ht="18" customHeight="1" x14ac:dyDescent="0.25">
      <c r="A33" s="25"/>
    </row>
    <row r="34" spans="1:3" ht="18" customHeight="1" x14ac:dyDescent="0.25">
      <c r="A34" s="25"/>
    </row>
    <row r="35" spans="1:3" ht="18" customHeight="1" x14ac:dyDescent="0.25">
      <c r="A35" s="25"/>
    </row>
    <row r="36" spans="1:3" ht="18" customHeight="1" x14ac:dyDescent="0.25">
      <c r="A36" s="279" t="s">
        <v>18</v>
      </c>
      <c r="B36" s="279"/>
      <c r="C36" s="279"/>
    </row>
    <row r="37" spans="1:3" ht="18" customHeight="1" x14ac:dyDescent="0.25">
      <c r="A37" s="281">
        <v>43466</v>
      </c>
      <c r="B37" s="281"/>
      <c r="C37" s="281"/>
    </row>
    <row r="44" spans="1:3" ht="18.75" customHeight="1" x14ac:dyDescent="0.25">
      <c r="A44" s="26" t="s">
        <v>34</v>
      </c>
    </row>
    <row r="45" spans="1:3" ht="15" customHeight="1" x14ac:dyDescent="0.25">
      <c r="A45" s="27"/>
    </row>
    <row r="46" spans="1:3" ht="51" customHeight="1" x14ac:dyDescent="0.25">
      <c r="A46" s="276" t="s">
        <v>35</v>
      </c>
      <c r="B46" s="276"/>
      <c r="C46" s="276"/>
    </row>
    <row r="47" spans="1:3" ht="15" customHeight="1" x14ac:dyDescent="0.25">
      <c r="A47" s="27"/>
      <c r="B47" s="28"/>
      <c r="C47" s="28"/>
    </row>
    <row r="48" spans="1:3" ht="146.25" customHeight="1" x14ac:dyDescent="0.25">
      <c r="A48" s="276" t="s">
        <v>36</v>
      </c>
      <c r="B48" s="276"/>
      <c r="C48" s="276"/>
    </row>
    <row r="49" spans="1:3" ht="15" customHeight="1" x14ac:dyDescent="0.25">
      <c r="A49" s="27" t="s">
        <v>17</v>
      </c>
      <c r="B49" s="28"/>
      <c r="C49" s="28"/>
    </row>
    <row r="50" spans="1:3" ht="115.5" customHeight="1" x14ac:dyDescent="0.25">
      <c r="A50" s="276" t="s">
        <v>37</v>
      </c>
      <c r="B50" s="276"/>
      <c r="C50" s="276"/>
    </row>
    <row r="51" spans="1:3" ht="15" customHeight="1" x14ac:dyDescent="0.25">
      <c r="A51" s="27"/>
      <c r="B51" s="28"/>
      <c r="C51" s="28"/>
    </row>
    <row r="52" spans="1:3" ht="60" customHeight="1" x14ac:dyDescent="0.25">
      <c r="A52" s="276" t="s">
        <v>38</v>
      </c>
      <c r="B52" s="276"/>
      <c r="C52" s="276"/>
    </row>
    <row r="53" spans="1:3" x14ac:dyDescent="0.25">
      <c r="A53" s="36"/>
      <c r="B53" s="36"/>
      <c r="C53" s="36"/>
    </row>
    <row r="54" spans="1:3" x14ac:dyDescent="0.25">
      <c r="A54" s="36"/>
      <c r="B54" s="36"/>
      <c r="C54" s="36"/>
    </row>
    <row r="55" spans="1:3" ht="21.75" customHeight="1" x14ac:dyDescent="0.25">
      <c r="A55" s="37" t="s">
        <v>39</v>
      </c>
    </row>
    <row r="56" spans="1:3" ht="15" customHeight="1" x14ac:dyDescent="0.25">
      <c r="A56" s="29"/>
    </row>
    <row r="57" spans="1:3" ht="15" customHeight="1" x14ac:dyDescent="0.25">
      <c r="A57" s="30"/>
    </row>
    <row r="58" spans="1:3" ht="16.5" customHeight="1" x14ac:dyDescent="0.25">
      <c r="A58" s="38" t="s">
        <v>34</v>
      </c>
      <c r="C58" s="32"/>
    </row>
    <row r="59" spans="1:3" ht="16.5" customHeight="1" x14ac:dyDescent="0.25">
      <c r="A59" s="33"/>
      <c r="C59" s="32"/>
    </row>
    <row r="60" spans="1:3" ht="25.5" customHeight="1" x14ac:dyDescent="0.25">
      <c r="A60" s="31" t="s">
        <v>40</v>
      </c>
      <c r="C60" s="32"/>
    </row>
    <row r="61" spans="1:3" ht="25.5" customHeight="1" x14ac:dyDescent="0.25">
      <c r="A61" s="31" t="s">
        <v>41</v>
      </c>
      <c r="C61" s="32"/>
    </row>
    <row r="62" spans="1:3" ht="25.5" customHeight="1" x14ac:dyDescent="0.25">
      <c r="A62" s="31" t="s">
        <v>42</v>
      </c>
      <c r="C62" s="32"/>
    </row>
    <row r="63" spans="1:3" ht="31.5" customHeight="1" x14ac:dyDescent="0.25">
      <c r="A63" s="277" t="s">
        <v>43</v>
      </c>
      <c r="B63" s="277"/>
      <c r="C63" s="277"/>
    </row>
    <row r="64" spans="1:3" ht="25.5" customHeight="1" x14ac:dyDescent="0.25">
      <c r="A64" s="31" t="s">
        <v>44</v>
      </c>
      <c r="C64" s="32"/>
    </row>
    <row r="65" spans="1:3" ht="25.5" customHeight="1" x14ac:dyDescent="0.25">
      <c r="A65" s="31" t="s">
        <v>45</v>
      </c>
      <c r="C65" s="32"/>
    </row>
    <row r="66" spans="1:3" ht="25.5" customHeight="1" x14ac:dyDescent="0.25">
      <c r="A66" s="31" t="s">
        <v>162</v>
      </c>
      <c r="C66" s="32"/>
    </row>
    <row r="67" spans="1:3" ht="25.5" customHeight="1" x14ac:dyDescent="0.25">
      <c r="A67" s="31" t="s">
        <v>166</v>
      </c>
      <c r="C67" s="32"/>
    </row>
    <row r="68" spans="1:3" ht="25.5" customHeight="1" x14ac:dyDescent="0.25">
      <c r="A68" s="31"/>
      <c r="C68" s="32"/>
    </row>
    <row r="69" spans="1:3" ht="16.5" customHeight="1" x14ac:dyDescent="0.25">
      <c r="A69" s="34"/>
    </row>
    <row r="70" spans="1:3" ht="16.5" customHeight="1" x14ac:dyDescent="0.25">
      <c r="A70" s="34"/>
    </row>
  </sheetData>
  <sheetProtection algorithmName="SHA-512" hashValue="akrmIsF63Hw83hEZzwRpqYaoCbTQXK6Y7iNVB8ipKB6Q85Deb6mGm8yWuMw17D0mUhYu3Ll6wXyOcvz7ZGtfLQ==" saltValue="z+hLRRdaJEyRMgHi5iWQ8Q==" spinCount="100000" sheet="1" objects="1" scenarios="1" formatCells="0" formatColumns="0" formatRows="0"/>
  <mergeCells count="16">
    <mergeCell ref="A10:C10"/>
    <mergeCell ref="A1:C1"/>
    <mergeCell ref="A2:C2"/>
    <mergeCell ref="A3:C3"/>
    <mergeCell ref="A4:C4"/>
    <mergeCell ref="A8:C9"/>
    <mergeCell ref="A11:C11"/>
    <mergeCell ref="A16:C16"/>
    <mergeCell ref="A36:C36"/>
    <mergeCell ref="A37:C37"/>
    <mergeCell ref="A46:C46"/>
    <mergeCell ref="A48:C48"/>
    <mergeCell ref="A50:C50"/>
    <mergeCell ref="A52:C52"/>
    <mergeCell ref="A63:C63"/>
    <mergeCell ref="A18:C19"/>
  </mergeCells>
  <pageMargins left="0.7" right="0.7" top="0.75" bottom="0.75" header="0.3" footer="0.3"/>
  <pageSetup paperSize="9" orientation="portrait" r:id="rId1"/>
  <rowBreaks count="2" manualBreakCount="2">
    <brk id="42" max="2" man="1"/>
    <brk id="54"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dimension ref="A1:I13"/>
  <sheetViews>
    <sheetView workbookViewId="0">
      <selection sqref="A1:A8"/>
    </sheetView>
  </sheetViews>
  <sheetFormatPr defaultRowHeight="15" x14ac:dyDescent="0.25"/>
  <cols>
    <col min="1" max="1" width="121.85546875" customWidth="1"/>
  </cols>
  <sheetData>
    <row r="1" spans="1:9" ht="67.5" customHeight="1" x14ac:dyDescent="0.25">
      <c r="A1" s="285" t="s">
        <v>47</v>
      </c>
      <c r="C1" s="286" t="s">
        <v>48</v>
      </c>
      <c r="D1" s="286"/>
      <c r="E1" s="286"/>
      <c r="F1" s="286"/>
      <c r="G1" s="286"/>
      <c r="H1" s="286"/>
      <c r="I1" s="286"/>
    </row>
    <row r="2" spans="1:9" ht="67.5" customHeight="1" x14ac:dyDescent="0.25">
      <c r="A2" s="285"/>
      <c r="C2" s="286"/>
      <c r="D2" s="286"/>
      <c r="E2" s="286"/>
      <c r="F2" s="286"/>
      <c r="G2" s="286"/>
      <c r="H2" s="286"/>
      <c r="I2" s="286"/>
    </row>
    <row r="3" spans="1:9" ht="67.5" customHeight="1" x14ac:dyDescent="0.25">
      <c r="A3" s="285"/>
    </row>
    <row r="4" spans="1:9" ht="67.5" customHeight="1" x14ac:dyDescent="0.25">
      <c r="A4" s="285"/>
    </row>
    <row r="5" spans="1:9" ht="67.5" customHeight="1" x14ac:dyDescent="0.25">
      <c r="A5" s="285"/>
    </row>
    <row r="6" spans="1:9" ht="67.5" customHeight="1" x14ac:dyDescent="0.25">
      <c r="A6" s="285"/>
    </row>
    <row r="7" spans="1:9" ht="67.5" customHeight="1" x14ac:dyDescent="0.25">
      <c r="A7" s="285"/>
    </row>
    <row r="8" spans="1:9" ht="67.5" customHeight="1" x14ac:dyDescent="0.25">
      <c r="A8" s="285"/>
    </row>
    <row r="11" spans="1:9" ht="30" x14ac:dyDescent="0.25">
      <c r="A11" s="251" t="s">
        <v>174</v>
      </c>
    </row>
    <row r="12" spans="1:9" x14ac:dyDescent="0.25">
      <c r="A12" s="251" t="s">
        <v>175</v>
      </c>
    </row>
    <row r="13" spans="1:9" x14ac:dyDescent="0.25">
      <c r="A13" s="251" t="s">
        <v>176</v>
      </c>
    </row>
  </sheetData>
  <sheetProtection algorithmName="SHA-512" hashValue="99Fc7xD1IxI6rixUnJh+VmBiFxTE7klIysyWhS10CW1sDAO+wQsgZhApc8leFneb+Nfr3BKH75Tg37Ouv1bK5Q==" saltValue="cZjkn5derDrrUsi/tBr2Xg==" spinCount="100000" sheet="1" objects="1" scenarios="1"/>
  <mergeCells count="2">
    <mergeCell ref="A1:A8"/>
    <mergeCell ref="C1: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A1:Z67"/>
  <sheetViews>
    <sheetView zoomScaleNormal="100" workbookViewId="0">
      <selection activeCell="C9" sqref="C9"/>
    </sheetView>
  </sheetViews>
  <sheetFormatPr defaultRowHeight="15" x14ac:dyDescent="0.25"/>
  <cols>
    <col min="2" max="2" width="34.7109375" customWidth="1"/>
    <col min="3" max="3" width="9.140625" style="1"/>
    <col min="4" max="6" width="12.7109375" customWidth="1"/>
    <col min="7" max="11" width="18.7109375" customWidth="1"/>
    <col min="12" max="12" width="47" style="56" bestFit="1" customWidth="1"/>
    <col min="13" max="19" width="10.5703125" hidden="1" customWidth="1"/>
  </cols>
  <sheetData>
    <row r="1" spans="1:26" ht="15.75" x14ac:dyDescent="0.25">
      <c r="A1" s="298" t="s">
        <v>49</v>
      </c>
      <c r="B1" s="298"/>
      <c r="C1" s="298"/>
      <c r="D1" s="298"/>
      <c r="E1" s="298"/>
      <c r="F1" s="298"/>
      <c r="G1" s="298"/>
      <c r="H1" s="298"/>
      <c r="I1" s="298"/>
      <c r="J1" s="298"/>
      <c r="K1" s="298"/>
    </row>
    <row r="2" spans="1:26" x14ac:dyDescent="0.25">
      <c r="A2" s="297" t="str">
        <f>IF(Dönem&lt;&gt;"",CONCATENATE(Dönem, ".Dönem"),"")</f>
        <v/>
      </c>
      <c r="B2" s="297"/>
      <c r="C2" s="297"/>
      <c r="D2" s="297"/>
      <c r="E2" s="297"/>
      <c r="F2" s="297"/>
      <c r="G2" s="297"/>
      <c r="H2" s="297"/>
      <c r="I2" s="297"/>
      <c r="J2" s="297"/>
      <c r="K2" s="297"/>
    </row>
    <row r="3" spans="1:26" x14ac:dyDescent="0.25">
      <c r="A3" s="297" t="str">
        <f>IF(DönemBaş&lt;&gt;"",CONCATENATE(VLOOKUP(MONTH(DönemBaş),Takvim,2,0)," ayına aittir."),"")</f>
        <v/>
      </c>
      <c r="B3" s="297"/>
      <c r="C3" s="297"/>
      <c r="D3" s="297"/>
      <c r="E3" s="297"/>
      <c r="F3" s="297"/>
      <c r="G3" s="297"/>
      <c r="H3" s="297"/>
      <c r="I3" s="297"/>
      <c r="J3" s="297"/>
      <c r="K3" s="297"/>
    </row>
    <row r="4" spans="1:26" ht="18.75" customHeight="1" thickBot="1" x14ac:dyDescent="0.35">
      <c r="A4" s="303" t="s">
        <v>50</v>
      </c>
      <c r="B4" s="303"/>
      <c r="C4" s="303"/>
      <c r="D4" s="303"/>
      <c r="E4" s="303"/>
      <c r="F4" s="303"/>
      <c r="G4" s="303"/>
      <c r="H4" s="303"/>
      <c r="I4" s="303"/>
      <c r="J4" s="303"/>
      <c r="K4" s="303"/>
    </row>
    <row r="5" spans="1:26" ht="27" customHeight="1" thickBot="1" x14ac:dyDescent="0.3">
      <c r="A5" s="39" t="s">
        <v>1</v>
      </c>
      <c r="B5" s="299" t="str">
        <f>IF(ProjeNo&lt;&gt;"",ProjeNo,"")</f>
        <v/>
      </c>
      <c r="C5" s="299"/>
      <c r="D5" s="299"/>
      <c r="E5" s="299"/>
      <c r="F5" s="299"/>
      <c r="G5" s="299"/>
      <c r="H5" s="299"/>
      <c r="I5" s="299"/>
      <c r="J5" s="299"/>
      <c r="K5" s="300"/>
    </row>
    <row r="6" spans="1:26" ht="25.5" customHeight="1" thickBot="1" x14ac:dyDescent="0.3">
      <c r="A6" s="39" t="s">
        <v>2</v>
      </c>
      <c r="B6" s="299" t="str">
        <f>IF(ProjeAdı&lt;&gt;"",ProjeAdı,"")</f>
        <v/>
      </c>
      <c r="C6" s="299"/>
      <c r="D6" s="299"/>
      <c r="E6" s="299"/>
      <c r="F6" s="299"/>
      <c r="G6" s="299"/>
      <c r="H6" s="299"/>
      <c r="I6" s="299"/>
      <c r="J6" s="299"/>
      <c r="K6" s="300"/>
    </row>
    <row r="7" spans="1:26" ht="24" customHeight="1" thickBot="1" x14ac:dyDescent="0.3">
      <c r="A7" s="290" t="s">
        <v>10</v>
      </c>
      <c r="B7" s="290" t="s">
        <v>11</v>
      </c>
      <c r="C7" s="290" t="s">
        <v>51</v>
      </c>
      <c r="D7" s="290" t="s">
        <v>52</v>
      </c>
      <c r="E7" s="290" t="s">
        <v>53</v>
      </c>
      <c r="F7" s="290" t="s">
        <v>54</v>
      </c>
      <c r="G7" s="292" t="s">
        <v>55</v>
      </c>
      <c r="H7" s="294" t="s">
        <v>56</v>
      </c>
      <c r="I7" s="295"/>
      <c r="J7" s="296"/>
      <c r="K7" s="290" t="s">
        <v>57</v>
      </c>
      <c r="L7" s="57"/>
      <c r="N7" s="287" t="s">
        <v>8</v>
      </c>
      <c r="O7" s="287"/>
      <c r="P7" s="287" t="s">
        <v>58</v>
      </c>
      <c r="Q7" s="287"/>
      <c r="R7" s="287" t="s">
        <v>59</v>
      </c>
      <c r="S7" s="287"/>
    </row>
    <row r="8" spans="1:26" s="41" customFormat="1" ht="75" customHeight="1" thickBot="1" x14ac:dyDescent="0.3">
      <c r="A8" s="291"/>
      <c r="B8" s="291"/>
      <c r="C8" s="291"/>
      <c r="D8" s="291"/>
      <c r="E8" s="291"/>
      <c r="F8" s="291"/>
      <c r="G8" s="293"/>
      <c r="H8" s="47" t="s">
        <v>60</v>
      </c>
      <c r="I8" s="48" t="s">
        <v>61</v>
      </c>
      <c r="J8" s="49" t="s">
        <v>177</v>
      </c>
      <c r="K8" s="291"/>
      <c r="L8" s="58"/>
      <c r="M8" s="40" t="s">
        <v>14</v>
      </c>
      <c r="N8" s="40" t="s">
        <v>63</v>
      </c>
      <c r="O8" s="40" t="s">
        <v>64</v>
      </c>
      <c r="P8" s="40" t="s">
        <v>65</v>
      </c>
      <c r="Q8" s="40" t="s">
        <v>55</v>
      </c>
      <c r="R8" s="40" t="s">
        <v>65</v>
      </c>
      <c r="S8" s="40" t="s">
        <v>64</v>
      </c>
      <c r="Z8"/>
    </row>
    <row r="9" spans="1:26" ht="22.5" customHeight="1" x14ac:dyDescent="0.25">
      <c r="A9" s="51">
        <v>1</v>
      </c>
      <c r="B9" s="52" t="str">
        <f>IF('Proje Bilgileri'!B13&lt;&gt;"",'Proje Bilgileri'!B13,"")</f>
        <v/>
      </c>
      <c r="C9" s="206"/>
      <c r="D9" s="207"/>
      <c r="E9" s="207"/>
      <c r="F9" s="208"/>
      <c r="G9" s="208"/>
      <c r="H9" s="207"/>
      <c r="I9" s="207"/>
      <c r="J9" s="207"/>
      <c r="K9" s="54" t="str">
        <f>IF('Proje Bilgileri'!B13&lt;&gt;"",IF(OR(F9&gt;R9,G9&gt;S9),0,D9+E9+F9+G9-H9-I9-J9),"")</f>
        <v/>
      </c>
      <c r="L9" s="59" t="str">
        <f t="shared" ref="L9:L28" si="0">IF(OR(F9&gt;R9,G9&gt;S9),"Toplam maliyetin hesaplanabilmesi için SGK işveren payı ve işsizlik sigortası işveren payının tavan değerleri aşmaması gerekmektedir.","")</f>
        <v/>
      </c>
      <c r="M9" s="42">
        <f>'Proje Bilgileri'!E13</f>
        <v>0</v>
      </c>
      <c r="N9" s="55">
        <f t="shared" ref="N9:N28" si="1">IFERROR(IF(M9="EVET",VLOOKUP(YilDönem,SGKTAVAN,2,0)*0.245,VLOOKUP(YilDönem,SGKTAVAN,2,0)*0.205),0)</f>
        <v>0</v>
      </c>
      <c r="O9" s="55">
        <f t="shared" ref="O9:O28" si="2">IFERROR(IF(M9="EVET",0,VLOOKUP(YilDönem,SGKTAVAN,2,0)*0.02),0)</f>
        <v>0</v>
      </c>
      <c r="P9" s="55">
        <f>IF(M9="EVET",(D9+E9)*0.245,(D9+E9)*0.205)</f>
        <v>0</v>
      </c>
      <c r="Q9" s="55">
        <f t="shared" ref="Q9:Q28" si="3">IF(M9="EVET",0,(D9+E9)*0.02)</f>
        <v>0</v>
      </c>
      <c r="R9" s="43">
        <f>ROUNDUP(MIN(N9,P9),0)</f>
        <v>0</v>
      </c>
      <c r="S9" s="43">
        <f>ROUNDUP(MIN(O9,Q9),0)</f>
        <v>0</v>
      </c>
    </row>
    <row r="10" spans="1:26" ht="22.5" customHeight="1" x14ac:dyDescent="0.25">
      <c r="A10" s="44">
        <v>2</v>
      </c>
      <c r="B10" s="50" t="str">
        <f>IF('Proje Bilgileri'!B14&lt;&gt;"",'Proje Bilgileri'!B14,"")</f>
        <v/>
      </c>
      <c r="C10" s="209"/>
      <c r="D10" s="207"/>
      <c r="E10" s="210"/>
      <c r="F10" s="210"/>
      <c r="G10" s="210"/>
      <c r="H10" s="210"/>
      <c r="I10" s="210"/>
      <c r="J10" s="210"/>
      <c r="K10" s="54" t="str">
        <f>IF('Proje Bilgileri'!B14&lt;&gt;"",IF(OR(F10&gt;R10,G10&gt;S10),0,D10+E10+F10+G10-H10-I10-J10),"")</f>
        <v/>
      </c>
      <c r="L10" s="59" t="str">
        <f t="shared" si="0"/>
        <v/>
      </c>
      <c r="M10" s="42">
        <f>'Proje Bilgileri'!E14</f>
        <v>0</v>
      </c>
      <c r="N10" s="55">
        <f t="shared" si="1"/>
        <v>0</v>
      </c>
      <c r="O10" s="55">
        <f t="shared" si="2"/>
        <v>0</v>
      </c>
      <c r="P10" s="55">
        <f t="shared" ref="P10:P28" si="4">IF(M10="EVET",(D10+E10)*0.245,(D10+E10)*0.205)</f>
        <v>0</v>
      </c>
      <c r="Q10" s="55">
        <f t="shared" si="3"/>
        <v>0</v>
      </c>
      <c r="R10" s="43">
        <f t="shared" ref="R10:R28" si="5">ROUNDUP(MIN(N10,P10),0)</f>
        <v>0</v>
      </c>
      <c r="S10" s="43">
        <f t="shared" ref="S10:S28" si="6">ROUNDUP(MIN(O10,Q10),0)</f>
        <v>0</v>
      </c>
    </row>
    <row r="11" spans="1:26" ht="22.5" customHeight="1" x14ac:dyDescent="0.25">
      <c r="A11" s="44">
        <v>3</v>
      </c>
      <c r="B11" s="50" t="str">
        <f>IF('Proje Bilgileri'!B15&lt;&gt;"",'Proje Bilgileri'!B15,"")</f>
        <v/>
      </c>
      <c r="C11" s="209"/>
      <c r="D11" s="207"/>
      <c r="E11" s="210"/>
      <c r="F11" s="210"/>
      <c r="G11" s="210"/>
      <c r="H11" s="210"/>
      <c r="I11" s="210"/>
      <c r="J11" s="210"/>
      <c r="K11" s="54" t="str">
        <f>IF('Proje Bilgileri'!B15&lt;&gt;"",IF(OR(F11&gt;R11,G11&gt;S11),0,D11+E11+F11+G11-H11-I11-J11),"")</f>
        <v/>
      </c>
      <c r="L11" s="59" t="str">
        <f t="shared" si="0"/>
        <v/>
      </c>
      <c r="M11" s="42">
        <f>'Proje Bilgileri'!E15</f>
        <v>0</v>
      </c>
      <c r="N11" s="55">
        <f t="shared" si="1"/>
        <v>0</v>
      </c>
      <c r="O11" s="55">
        <f t="shared" si="2"/>
        <v>0</v>
      </c>
      <c r="P11" s="55">
        <f t="shared" si="4"/>
        <v>0</v>
      </c>
      <c r="Q11" s="55">
        <f t="shared" si="3"/>
        <v>0</v>
      </c>
      <c r="R11" s="43">
        <f t="shared" si="5"/>
        <v>0</v>
      </c>
      <c r="S11" s="43">
        <f t="shared" si="6"/>
        <v>0</v>
      </c>
    </row>
    <row r="12" spans="1:26" ht="22.5" customHeight="1" x14ac:dyDescent="0.25">
      <c r="A12" s="44">
        <v>4</v>
      </c>
      <c r="B12" s="50" t="str">
        <f>IF('Proje Bilgileri'!B16&lt;&gt;"",'Proje Bilgileri'!B16,"")</f>
        <v/>
      </c>
      <c r="C12" s="209"/>
      <c r="D12" s="207"/>
      <c r="E12" s="210"/>
      <c r="F12" s="210"/>
      <c r="G12" s="210"/>
      <c r="H12" s="210"/>
      <c r="I12" s="210"/>
      <c r="J12" s="210"/>
      <c r="K12" s="54" t="str">
        <f>IF('Proje Bilgileri'!B16&lt;&gt;"",IF(OR(F12&gt;R12,G12&gt;S12),0,D12+E12+F12+G12-H12-I12-J12),"")</f>
        <v/>
      </c>
      <c r="L12" s="59" t="str">
        <f t="shared" si="0"/>
        <v/>
      </c>
      <c r="M12" s="42">
        <f>'Proje Bilgileri'!E16</f>
        <v>0</v>
      </c>
      <c r="N12" s="55">
        <f t="shared" si="1"/>
        <v>0</v>
      </c>
      <c r="O12" s="55">
        <f t="shared" si="2"/>
        <v>0</v>
      </c>
      <c r="P12" s="55">
        <f t="shared" si="4"/>
        <v>0</v>
      </c>
      <c r="Q12" s="55">
        <f t="shared" si="3"/>
        <v>0</v>
      </c>
      <c r="R12" s="43">
        <f t="shared" si="5"/>
        <v>0</v>
      </c>
      <c r="S12" s="43">
        <f t="shared" si="6"/>
        <v>0</v>
      </c>
    </row>
    <row r="13" spans="1:26" ht="22.5" customHeight="1" x14ac:dyDescent="0.25">
      <c r="A13" s="44">
        <v>5</v>
      </c>
      <c r="B13" s="50" t="str">
        <f>IF('Proje Bilgileri'!B17&lt;&gt;"",'Proje Bilgileri'!B17,"")</f>
        <v/>
      </c>
      <c r="C13" s="209"/>
      <c r="D13" s="207"/>
      <c r="E13" s="210"/>
      <c r="F13" s="210"/>
      <c r="G13" s="210"/>
      <c r="H13" s="210"/>
      <c r="I13" s="210"/>
      <c r="J13" s="210"/>
      <c r="K13" s="54" t="str">
        <f>IF('Proje Bilgileri'!B17&lt;&gt;"",IF(OR(F13&gt;R13,G13&gt;S13),0,D13+E13+F13+G13-H13-I13-J13),"")</f>
        <v/>
      </c>
      <c r="L13" s="59" t="str">
        <f t="shared" si="0"/>
        <v/>
      </c>
      <c r="M13" s="42">
        <f>'Proje Bilgileri'!E17</f>
        <v>0</v>
      </c>
      <c r="N13" s="55">
        <f t="shared" si="1"/>
        <v>0</v>
      </c>
      <c r="O13" s="55">
        <f t="shared" si="2"/>
        <v>0</v>
      </c>
      <c r="P13" s="55">
        <f t="shared" si="4"/>
        <v>0</v>
      </c>
      <c r="Q13" s="55">
        <f t="shared" si="3"/>
        <v>0</v>
      </c>
      <c r="R13" s="43">
        <f t="shared" si="5"/>
        <v>0</v>
      </c>
      <c r="S13" s="43">
        <f t="shared" si="6"/>
        <v>0</v>
      </c>
    </row>
    <row r="14" spans="1:26" ht="22.5" customHeight="1" x14ac:dyDescent="0.25">
      <c r="A14" s="44">
        <v>6</v>
      </c>
      <c r="B14" s="50" t="str">
        <f>IF('Proje Bilgileri'!B18&lt;&gt;"",'Proje Bilgileri'!B18,"")</f>
        <v/>
      </c>
      <c r="C14" s="209"/>
      <c r="D14" s="207"/>
      <c r="E14" s="210"/>
      <c r="F14" s="210"/>
      <c r="G14" s="210"/>
      <c r="H14" s="210"/>
      <c r="I14" s="210"/>
      <c r="J14" s="210"/>
      <c r="K14" s="54" t="str">
        <f>IF('Proje Bilgileri'!B18&lt;&gt;"",IF(OR(F14&gt;R14,G14&gt;S14),0,D14+E14+F14+G14-H14-I14-J14),"")</f>
        <v/>
      </c>
      <c r="L14" s="59" t="str">
        <f t="shared" si="0"/>
        <v/>
      </c>
      <c r="M14" s="42">
        <f>'Proje Bilgileri'!E18</f>
        <v>0</v>
      </c>
      <c r="N14" s="55">
        <f t="shared" si="1"/>
        <v>0</v>
      </c>
      <c r="O14" s="55">
        <f t="shared" si="2"/>
        <v>0</v>
      </c>
      <c r="P14" s="55">
        <f t="shared" si="4"/>
        <v>0</v>
      </c>
      <c r="Q14" s="55">
        <f t="shared" si="3"/>
        <v>0</v>
      </c>
      <c r="R14" s="43">
        <f t="shared" si="5"/>
        <v>0</v>
      </c>
      <c r="S14" s="43">
        <f t="shared" si="6"/>
        <v>0</v>
      </c>
    </row>
    <row r="15" spans="1:26" ht="22.5" customHeight="1" x14ac:dyDescent="0.25">
      <c r="A15" s="44">
        <v>7</v>
      </c>
      <c r="B15" s="50" t="str">
        <f>IF('Proje Bilgileri'!B19&lt;&gt;"",'Proje Bilgileri'!B19,"")</f>
        <v/>
      </c>
      <c r="C15" s="209"/>
      <c r="D15" s="207"/>
      <c r="E15" s="210"/>
      <c r="F15" s="210"/>
      <c r="G15" s="210"/>
      <c r="H15" s="210"/>
      <c r="I15" s="210"/>
      <c r="J15" s="210"/>
      <c r="K15" s="54" t="str">
        <f>IF('Proje Bilgileri'!B19&lt;&gt;"",IF(OR(F15&gt;R15,G15&gt;S15),0,D15+E15+F15+G15-H15-I15-J15),"")</f>
        <v/>
      </c>
      <c r="L15" s="59" t="str">
        <f t="shared" si="0"/>
        <v/>
      </c>
      <c r="M15" s="42">
        <f>'Proje Bilgileri'!E19</f>
        <v>0</v>
      </c>
      <c r="N15" s="55">
        <f t="shared" si="1"/>
        <v>0</v>
      </c>
      <c r="O15" s="55">
        <f t="shared" si="2"/>
        <v>0</v>
      </c>
      <c r="P15" s="55">
        <f t="shared" si="4"/>
        <v>0</v>
      </c>
      <c r="Q15" s="55">
        <f t="shared" si="3"/>
        <v>0</v>
      </c>
      <c r="R15" s="43">
        <f t="shared" si="5"/>
        <v>0</v>
      </c>
      <c r="S15" s="43">
        <f t="shared" si="6"/>
        <v>0</v>
      </c>
    </row>
    <row r="16" spans="1:26" ht="22.5" customHeight="1" x14ac:dyDescent="0.25">
      <c r="A16" s="44">
        <v>8</v>
      </c>
      <c r="B16" s="50" t="str">
        <f>IF('Proje Bilgileri'!B20&lt;&gt;"",'Proje Bilgileri'!B20,"")</f>
        <v/>
      </c>
      <c r="C16" s="209"/>
      <c r="D16" s="207"/>
      <c r="E16" s="210"/>
      <c r="F16" s="210"/>
      <c r="G16" s="210"/>
      <c r="H16" s="210"/>
      <c r="I16" s="210"/>
      <c r="J16" s="210"/>
      <c r="K16" s="54" t="str">
        <f>IF('Proje Bilgileri'!B20&lt;&gt;"",IF(OR(F16&gt;R16,G16&gt;S16),0,D16+E16+F16+G16-H16-I16-J16),"")</f>
        <v/>
      </c>
      <c r="L16" s="59" t="str">
        <f t="shared" si="0"/>
        <v/>
      </c>
      <c r="M16" s="42">
        <f>'Proje Bilgileri'!E20</f>
        <v>0</v>
      </c>
      <c r="N16" s="55">
        <f t="shared" si="1"/>
        <v>0</v>
      </c>
      <c r="O16" s="55">
        <f t="shared" si="2"/>
        <v>0</v>
      </c>
      <c r="P16" s="55">
        <f t="shared" si="4"/>
        <v>0</v>
      </c>
      <c r="Q16" s="55">
        <f t="shared" si="3"/>
        <v>0</v>
      </c>
      <c r="R16" s="43">
        <f t="shared" si="5"/>
        <v>0</v>
      </c>
      <c r="S16" s="43">
        <f t="shared" si="6"/>
        <v>0</v>
      </c>
    </row>
    <row r="17" spans="1:19" ht="22.5" customHeight="1" x14ac:dyDescent="0.25">
      <c r="A17" s="44">
        <v>9</v>
      </c>
      <c r="B17" s="50" t="str">
        <f>IF('Proje Bilgileri'!B21&lt;&gt;"",'Proje Bilgileri'!B21,"")</f>
        <v/>
      </c>
      <c r="C17" s="209"/>
      <c r="D17" s="207"/>
      <c r="E17" s="210"/>
      <c r="F17" s="210"/>
      <c r="G17" s="210"/>
      <c r="H17" s="210"/>
      <c r="I17" s="210"/>
      <c r="J17" s="210"/>
      <c r="K17" s="54" t="str">
        <f>IF('Proje Bilgileri'!B21&lt;&gt;"",IF(OR(F17&gt;R17,G17&gt;S17),0,D17+E17+F17+G17-H17-I17-J17),"")</f>
        <v/>
      </c>
      <c r="L17" s="59" t="str">
        <f t="shared" si="0"/>
        <v/>
      </c>
      <c r="M17" s="42">
        <f>'Proje Bilgileri'!E21</f>
        <v>0</v>
      </c>
      <c r="N17" s="55">
        <f t="shared" si="1"/>
        <v>0</v>
      </c>
      <c r="O17" s="55">
        <f t="shared" si="2"/>
        <v>0</v>
      </c>
      <c r="P17" s="55">
        <f t="shared" si="4"/>
        <v>0</v>
      </c>
      <c r="Q17" s="55">
        <f t="shared" si="3"/>
        <v>0</v>
      </c>
      <c r="R17" s="43">
        <f t="shared" si="5"/>
        <v>0</v>
      </c>
      <c r="S17" s="43">
        <f t="shared" si="6"/>
        <v>0</v>
      </c>
    </row>
    <row r="18" spans="1:19" ht="22.5" customHeight="1" x14ac:dyDescent="0.25">
      <c r="A18" s="44">
        <v>10</v>
      </c>
      <c r="B18" s="50" t="str">
        <f>IF('Proje Bilgileri'!B22&lt;&gt;"",'Proje Bilgileri'!B22,"")</f>
        <v/>
      </c>
      <c r="C18" s="209"/>
      <c r="D18" s="207"/>
      <c r="E18" s="210"/>
      <c r="F18" s="210"/>
      <c r="G18" s="210"/>
      <c r="H18" s="210"/>
      <c r="I18" s="210"/>
      <c r="J18" s="210"/>
      <c r="K18" s="54" t="str">
        <f>IF('Proje Bilgileri'!B22&lt;&gt;"",IF(OR(F18&gt;R18,G18&gt;S18),0,D18+E18+F18+G18-H18-I18-J18),"")</f>
        <v/>
      </c>
      <c r="L18" s="59" t="str">
        <f t="shared" si="0"/>
        <v/>
      </c>
      <c r="M18" s="42">
        <f>'Proje Bilgileri'!E22</f>
        <v>0</v>
      </c>
      <c r="N18" s="55">
        <f t="shared" si="1"/>
        <v>0</v>
      </c>
      <c r="O18" s="55">
        <f t="shared" si="2"/>
        <v>0</v>
      </c>
      <c r="P18" s="55">
        <f t="shared" si="4"/>
        <v>0</v>
      </c>
      <c r="Q18" s="55">
        <f t="shared" si="3"/>
        <v>0</v>
      </c>
      <c r="R18" s="43">
        <f t="shared" si="5"/>
        <v>0</v>
      </c>
      <c r="S18" s="43">
        <f t="shared" si="6"/>
        <v>0</v>
      </c>
    </row>
    <row r="19" spans="1:19" ht="22.5" customHeight="1" x14ac:dyDescent="0.25">
      <c r="A19" s="44">
        <v>11</v>
      </c>
      <c r="B19" s="50" t="str">
        <f>IF('Proje Bilgileri'!B23&lt;&gt;"",'Proje Bilgileri'!B23,"")</f>
        <v/>
      </c>
      <c r="C19" s="209"/>
      <c r="D19" s="207"/>
      <c r="E19" s="210"/>
      <c r="F19" s="210"/>
      <c r="G19" s="210"/>
      <c r="H19" s="210"/>
      <c r="I19" s="210"/>
      <c r="J19" s="210"/>
      <c r="K19" s="54" t="str">
        <f>IF('Proje Bilgileri'!B23&lt;&gt;"",IF(OR(F19&gt;R19,G19&gt;S19),0,D19+E19+F19+G19-H19-I19-J19),"")</f>
        <v/>
      </c>
      <c r="L19" s="59" t="str">
        <f t="shared" si="0"/>
        <v/>
      </c>
      <c r="M19" s="42">
        <f>'Proje Bilgileri'!E23</f>
        <v>0</v>
      </c>
      <c r="N19" s="55">
        <f t="shared" si="1"/>
        <v>0</v>
      </c>
      <c r="O19" s="55">
        <f t="shared" si="2"/>
        <v>0</v>
      </c>
      <c r="P19" s="55">
        <f t="shared" si="4"/>
        <v>0</v>
      </c>
      <c r="Q19" s="55">
        <f t="shared" si="3"/>
        <v>0</v>
      </c>
      <c r="R19" s="43">
        <f t="shared" si="5"/>
        <v>0</v>
      </c>
      <c r="S19" s="43">
        <f t="shared" si="6"/>
        <v>0</v>
      </c>
    </row>
    <row r="20" spans="1:19" ht="22.5" customHeight="1" x14ac:dyDescent="0.25">
      <c r="A20" s="44">
        <v>12</v>
      </c>
      <c r="B20" s="50" t="str">
        <f>IF('Proje Bilgileri'!B24&lt;&gt;"",'Proje Bilgileri'!B24,"")</f>
        <v/>
      </c>
      <c r="C20" s="209"/>
      <c r="D20" s="207"/>
      <c r="E20" s="210"/>
      <c r="F20" s="210"/>
      <c r="G20" s="210"/>
      <c r="H20" s="210"/>
      <c r="I20" s="210"/>
      <c r="J20" s="210"/>
      <c r="K20" s="54" t="str">
        <f>IF('Proje Bilgileri'!B24&lt;&gt;"",IF(OR(F20&gt;R20,G20&gt;S20),0,D20+E20+F20+G20-H20-I20-J20),"")</f>
        <v/>
      </c>
      <c r="L20" s="59" t="str">
        <f t="shared" si="0"/>
        <v/>
      </c>
      <c r="M20" s="42">
        <f>'Proje Bilgileri'!E24</f>
        <v>0</v>
      </c>
      <c r="N20" s="55">
        <f t="shared" si="1"/>
        <v>0</v>
      </c>
      <c r="O20" s="55">
        <f t="shared" si="2"/>
        <v>0</v>
      </c>
      <c r="P20" s="55">
        <f t="shared" si="4"/>
        <v>0</v>
      </c>
      <c r="Q20" s="55">
        <f t="shared" si="3"/>
        <v>0</v>
      </c>
      <c r="R20" s="43">
        <f t="shared" si="5"/>
        <v>0</v>
      </c>
      <c r="S20" s="43">
        <f t="shared" si="6"/>
        <v>0</v>
      </c>
    </row>
    <row r="21" spans="1:19" ht="22.5" customHeight="1" x14ac:dyDescent="0.25">
      <c r="A21" s="44">
        <v>13</v>
      </c>
      <c r="B21" s="50" t="str">
        <f>IF('Proje Bilgileri'!B25&lt;&gt;"",'Proje Bilgileri'!B25,"")</f>
        <v/>
      </c>
      <c r="C21" s="209"/>
      <c r="D21" s="207"/>
      <c r="E21" s="210"/>
      <c r="F21" s="210"/>
      <c r="G21" s="210"/>
      <c r="H21" s="210"/>
      <c r="I21" s="210"/>
      <c r="J21" s="210"/>
      <c r="K21" s="54" t="str">
        <f>IF('Proje Bilgileri'!B25&lt;&gt;"",IF(OR(F21&gt;R21,G21&gt;S21),0,D21+E21+F21+G21-H21-I21-J21),"")</f>
        <v/>
      </c>
      <c r="L21" s="59" t="str">
        <f t="shared" si="0"/>
        <v/>
      </c>
      <c r="M21" s="42">
        <f>'Proje Bilgileri'!E25</f>
        <v>0</v>
      </c>
      <c r="N21" s="55">
        <f t="shared" si="1"/>
        <v>0</v>
      </c>
      <c r="O21" s="55">
        <f t="shared" si="2"/>
        <v>0</v>
      </c>
      <c r="P21" s="55">
        <f t="shared" si="4"/>
        <v>0</v>
      </c>
      <c r="Q21" s="55">
        <f t="shared" si="3"/>
        <v>0</v>
      </c>
      <c r="R21" s="43">
        <f t="shared" si="5"/>
        <v>0</v>
      </c>
      <c r="S21" s="43">
        <f t="shared" si="6"/>
        <v>0</v>
      </c>
    </row>
    <row r="22" spans="1:19" ht="22.5" customHeight="1" x14ac:dyDescent="0.25">
      <c r="A22" s="44">
        <v>14</v>
      </c>
      <c r="B22" s="50" t="str">
        <f>IF('Proje Bilgileri'!B26&lt;&gt;"",'Proje Bilgileri'!B26,"")</f>
        <v/>
      </c>
      <c r="C22" s="209"/>
      <c r="D22" s="207"/>
      <c r="E22" s="210"/>
      <c r="F22" s="210"/>
      <c r="G22" s="210"/>
      <c r="H22" s="210"/>
      <c r="I22" s="210"/>
      <c r="J22" s="210"/>
      <c r="K22" s="54" t="str">
        <f>IF('Proje Bilgileri'!B26&lt;&gt;"",IF(OR(F22&gt;R22,G22&gt;S22),0,D22+E22+F22+G22-H22-I22-J22),"")</f>
        <v/>
      </c>
      <c r="L22" s="59" t="str">
        <f t="shared" si="0"/>
        <v/>
      </c>
      <c r="M22" s="42">
        <f>'Proje Bilgileri'!E26</f>
        <v>0</v>
      </c>
      <c r="N22" s="55">
        <f t="shared" si="1"/>
        <v>0</v>
      </c>
      <c r="O22" s="55">
        <f t="shared" si="2"/>
        <v>0</v>
      </c>
      <c r="P22" s="55">
        <f t="shared" si="4"/>
        <v>0</v>
      </c>
      <c r="Q22" s="55">
        <f t="shared" si="3"/>
        <v>0</v>
      </c>
      <c r="R22" s="43">
        <f t="shared" si="5"/>
        <v>0</v>
      </c>
      <c r="S22" s="43">
        <f t="shared" si="6"/>
        <v>0</v>
      </c>
    </row>
    <row r="23" spans="1:19" ht="22.5" customHeight="1" x14ac:dyDescent="0.25">
      <c r="A23" s="44">
        <v>15</v>
      </c>
      <c r="B23" s="50" t="str">
        <f>IF('Proje Bilgileri'!B27&lt;&gt;"",'Proje Bilgileri'!B27,"")</f>
        <v/>
      </c>
      <c r="C23" s="209"/>
      <c r="D23" s="207"/>
      <c r="E23" s="210"/>
      <c r="F23" s="210"/>
      <c r="G23" s="210"/>
      <c r="H23" s="210"/>
      <c r="I23" s="210"/>
      <c r="J23" s="210"/>
      <c r="K23" s="54" t="str">
        <f>IF('Proje Bilgileri'!B27&lt;&gt;"",IF(OR(F23&gt;R23,G23&gt;S23),0,D23+E23+F23+G23-H23-I23-J23),"")</f>
        <v/>
      </c>
      <c r="L23" s="59" t="str">
        <f t="shared" si="0"/>
        <v/>
      </c>
      <c r="M23" s="42">
        <f>'Proje Bilgileri'!E27</f>
        <v>0</v>
      </c>
      <c r="N23" s="55">
        <f t="shared" si="1"/>
        <v>0</v>
      </c>
      <c r="O23" s="55">
        <f t="shared" si="2"/>
        <v>0</v>
      </c>
      <c r="P23" s="55">
        <f t="shared" si="4"/>
        <v>0</v>
      </c>
      <c r="Q23" s="55">
        <f t="shared" si="3"/>
        <v>0</v>
      </c>
      <c r="R23" s="43">
        <f t="shared" si="5"/>
        <v>0</v>
      </c>
      <c r="S23" s="43">
        <f t="shared" si="6"/>
        <v>0</v>
      </c>
    </row>
    <row r="24" spans="1:19" ht="22.5" customHeight="1" x14ac:dyDescent="0.25">
      <c r="A24" s="44">
        <v>16</v>
      </c>
      <c r="B24" s="50" t="str">
        <f>IF('Proje Bilgileri'!B28&lt;&gt;"",'Proje Bilgileri'!B28,"")</f>
        <v/>
      </c>
      <c r="C24" s="209"/>
      <c r="D24" s="207"/>
      <c r="E24" s="210"/>
      <c r="F24" s="210"/>
      <c r="G24" s="210"/>
      <c r="H24" s="210"/>
      <c r="I24" s="210"/>
      <c r="J24" s="210"/>
      <c r="K24" s="54" t="str">
        <f>IF('Proje Bilgileri'!B28&lt;&gt;"",IF(OR(F24&gt;R24,G24&gt;S24),0,D24+E24+F24+G24-H24-I24-J24),"")</f>
        <v/>
      </c>
      <c r="L24" s="59" t="str">
        <f t="shared" si="0"/>
        <v/>
      </c>
      <c r="M24" s="42">
        <f>'Proje Bilgileri'!E28</f>
        <v>0</v>
      </c>
      <c r="N24" s="55">
        <f t="shared" si="1"/>
        <v>0</v>
      </c>
      <c r="O24" s="55">
        <f t="shared" si="2"/>
        <v>0</v>
      </c>
      <c r="P24" s="55">
        <f t="shared" si="4"/>
        <v>0</v>
      </c>
      <c r="Q24" s="55">
        <f t="shared" si="3"/>
        <v>0</v>
      </c>
      <c r="R24" s="43">
        <f t="shared" si="5"/>
        <v>0</v>
      </c>
      <c r="S24" s="43">
        <f t="shared" si="6"/>
        <v>0</v>
      </c>
    </row>
    <row r="25" spans="1:19" ht="22.5" customHeight="1" x14ac:dyDescent="0.25">
      <c r="A25" s="44">
        <v>17</v>
      </c>
      <c r="B25" s="50" t="str">
        <f>IF('Proje Bilgileri'!B29&lt;&gt;"",'Proje Bilgileri'!B29,"")</f>
        <v/>
      </c>
      <c r="C25" s="209"/>
      <c r="D25" s="207"/>
      <c r="E25" s="210"/>
      <c r="F25" s="210"/>
      <c r="G25" s="210"/>
      <c r="H25" s="210"/>
      <c r="I25" s="210"/>
      <c r="J25" s="210"/>
      <c r="K25" s="54" t="str">
        <f>IF('Proje Bilgileri'!B29&lt;&gt;"",IF(OR(F25&gt;R25,G25&gt;S25),0,D25+E25+F25+G25-H25-I25-J25),"")</f>
        <v/>
      </c>
      <c r="L25" s="59" t="str">
        <f t="shared" si="0"/>
        <v/>
      </c>
      <c r="M25" s="42">
        <f>'Proje Bilgileri'!E29</f>
        <v>0</v>
      </c>
      <c r="N25" s="55">
        <f t="shared" si="1"/>
        <v>0</v>
      </c>
      <c r="O25" s="55">
        <f t="shared" si="2"/>
        <v>0</v>
      </c>
      <c r="P25" s="55">
        <f t="shared" si="4"/>
        <v>0</v>
      </c>
      <c r="Q25" s="55">
        <f t="shared" si="3"/>
        <v>0</v>
      </c>
      <c r="R25" s="43">
        <f t="shared" si="5"/>
        <v>0</v>
      </c>
      <c r="S25" s="43">
        <f t="shared" si="6"/>
        <v>0</v>
      </c>
    </row>
    <row r="26" spans="1:19" ht="22.5" customHeight="1" x14ac:dyDescent="0.25">
      <c r="A26" s="44">
        <v>18</v>
      </c>
      <c r="B26" s="50" t="str">
        <f>IF('Proje Bilgileri'!B30&lt;&gt;"",'Proje Bilgileri'!B30,"")</f>
        <v/>
      </c>
      <c r="C26" s="209"/>
      <c r="D26" s="207"/>
      <c r="E26" s="210"/>
      <c r="F26" s="210"/>
      <c r="G26" s="210"/>
      <c r="H26" s="210"/>
      <c r="I26" s="210"/>
      <c r="J26" s="210"/>
      <c r="K26" s="54" t="str">
        <f>IF('Proje Bilgileri'!B30&lt;&gt;"",IF(OR(F26&gt;R26,G26&gt;S26),0,D26+E26+F26+G26-H26-I26-J26),"")</f>
        <v/>
      </c>
      <c r="L26" s="59" t="str">
        <f t="shared" si="0"/>
        <v/>
      </c>
      <c r="M26" s="42">
        <f>'Proje Bilgileri'!E30</f>
        <v>0</v>
      </c>
      <c r="N26" s="55">
        <f t="shared" si="1"/>
        <v>0</v>
      </c>
      <c r="O26" s="55">
        <f t="shared" si="2"/>
        <v>0</v>
      </c>
      <c r="P26" s="55">
        <f t="shared" si="4"/>
        <v>0</v>
      </c>
      <c r="Q26" s="55">
        <f t="shared" si="3"/>
        <v>0</v>
      </c>
      <c r="R26" s="43">
        <f t="shared" si="5"/>
        <v>0</v>
      </c>
      <c r="S26" s="43">
        <f t="shared" si="6"/>
        <v>0</v>
      </c>
    </row>
    <row r="27" spans="1:19" ht="22.5" customHeight="1" x14ac:dyDescent="0.25">
      <c r="A27" s="44">
        <v>19</v>
      </c>
      <c r="B27" s="50" t="str">
        <f>IF('Proje Bilgileri'!B31&lt;&gt;"",'Proje Bilgileri'!B31,"")</f>
        <v/>
      </c>
      <c r="C27" s="209"/>
      <c r="D27" s="207"/>
      <c r="E27" s="210"/>
      <c r="F27" s="210"/>
      <c r="G27" s="210"/>
      <c r="H27" s="210"/>
      <c r="I27" s="210"/>
      <c r="J27" s="210"/>
      <c r="K27" s="54" t="str">
        <f>IF('Proje Bilgileri'!B31&lt;&gt;"",IF(OR(F27&gt;R27,G27&gt;S27),0,D27+E27+F27+G27-H27-I27-J27),"")</f>
        <v/>
      </c>
      <c r="L27" s="59" t="str">
        <f t="shared" si="0"/>
        <v/>
      </c>
      <c r="M27" s="42">
        <f>'Proje Bilgileri'!E31</f>
        <v>0</v>
      </c>
      <c r="N27" s="55">
        <f t="shared" si="1"/>
        <v>0</v>
      </c>
      <c r="O27" s="55">
        <f t="shared" si="2"/>
        <v>0</v>
      </c>
      <c r="P27" s="55">
        <f t="shared" si="4"/>
        <v>0</v>
      </c>
      <c r="Q27" s="55">
        <f t="shared" si="3"/>
        <v>0</v>
      </c>
      <c r="R27" s="43">
        <f t="shared" si="5"/>
        <v>0</v>
      </c>
      <c r="S27" s="43">
        <f t="shared" si="6"/>
        <v>0</v>
      </c>
    </row>
    <row r="28" spans="1:19" ht="22.5" customHeight="1" x14ac:dyDescent="0.25">
      <c r="A28" s="44">
        <v>20</v>
      </c>
      <c r="B28" s="50" t="str">
        <f>IF('Proje Bilgileri'!B32&lt;&gt;"",'Proje Bilgileri'!B32,"")</f>
        <v/>
      </c>
      <c r="C28" s="209"/>
      <c r="D28" s="207"/>
      <c r="E28" s="210"/>
      <c r="F28" s="210"/>
      <c r="G28" s="210"/>
      <c r="H28" s="210"/>
      <c r="I28" s="210"/>
      <c r="J28" s="210"/>
      <c r="K28" s="54" t="str">
        <f>IF('Proje Bilgileri'!B32&lt;&gt;"",IF(OR(F28&gt;R28,G28&gt;S28),0,D28+E28+F28+G28-H28-I28-J28),"")</f>
        <v/>
      </c>
      <c r="L28" s="59" t="str">
        <f t="shared" si="0"/>
        <v/>
      </c>
      <c r="M28" s="42">
        <f>'Proje Bilgileri'!E32</f>
        <v>0</v>
      </c>
      <c r="N28" s="55">
        <f t="shared" si="1"/>
        <v>0</v>
      </c>
      <c r="O28" s="55">
        <f t="shared" si="2"/>
        <v>0</v>
      </c>
      <c r="P28" s="55">
        <f t="shared" si="4"/>
        <v>0</v>
      </c>
      <c r="Q28" s="55">
        <f t="shared" si="3"/>
        <v>0</v>
      </c>
      <c r="R28" s="43">
        <f t="shared" si="5"/>
        <v>0</v>
      </c>
      <c r="S28" s="43">
        <f t="shared" si="6"/>
        <v>0</v>
      </c>
    </row>
    <row r="29" spans="1:19" ht="30.75" customHeight="1" x14ac:dyDescent="0.25">
      <c r="A29" s="302" t="s">
        <v>66</v>
      </c>
      <c r="B29" s="302"/>
      <c r="C29" s="60" t="str">
        <f>IF($K$29&gt;0,SUM(C9:C28),"")</f>
        <v/>
      </c>
      <c r="D29" s="61" t="str">
        <f t="shared" ref="D29:J29" si="7">IF($K$29&gt;0,SUM(D9:D28),"")</f>
        <v/>
      </c>
      <c r="E29" s="62" t="str">
        <f t="shared" si="7"/>
        <v/>
      </c>
      <c r="F29" s="62" t="str">
        <f t="shared" si="7"/>
        <v/>
      </c>
      <c r="G29" s="62" t="str">
        <f t="shared" si="7"/>
        <v/>
      </c>
      <c r="H29" s="62" t="str">
        <f t="shared" si="7"/>
        <v/>
      </c>
      <c r="I29" s="62" t="str">
        <f t="shared" si="7"/>
        <v/>
      </c>
      <c r="J29" s="62" t="str">
        <f t="shared" si="7"/>
        <v/>
      </c>
      <c r="K29" s="62">
        <f>SUM(K9:K28)</f>
        <v>0</v>
      </c>
    </row>
    <row r="30" spans="1:19" x14ac:dyDescent="0.25">
      <c r="A30" s="301" t="s">
        <v>67</v>
      </c>
      <c r="B30" s="301"/>
      <c r="C30" s="301"/>
      <c r="D30" s="301"/>
      <c r="E30" s="301"/>
      <c r="F30" s="301"/>
      <c r="G30" s="301"/>
      <c r="H30" s="301"/>
      <c r="I30" s="301"/>
      <c r="J30" s="301"/>
      <c r="K30" s="301"/>
      <c r="L30" s="57"/>
      <c r="N30" s="1"/>
      <c r="O30" s="1"/>
      <c r="P30" s="1"/>
      <c r="Q30" s="1"/>
      <c r="R30" s="1"/>
      <c r="S30" s="1"/>
    </row>
    <row r="31" spans="1:19" x14ac:dyDescent="0.25">
      <c r="L31" s="57"/>
      <c r="N31" s="1"/>
      <c r="O31" s="1"/>
      <c r="P31" s="1"/>
      <c r="Q31" s="1"/>
    </row>
    <row r="32" spans="1:19" x14ac:dyDescent="0.25">
      <c r="A32" s="45" t="s">
        <v>68</v>
      </c>
      <c r="B32" t="s">
        <v>69</v>
      </c>
      <c r="C32" s="288" t="s">
        <v>70</v>
      </c>
      <c r="D32" s="288"/>
      <c r="E32" s="297" t="s">
        <v>71</v>
      </c>
      <c r="F32" s="297"/>
      <c r="G32" s="297"/>
      <c r="H32" s="46"/>
      <c r="I32" s="46"/>
      <c r="L32" s="57"/>
      <c r="N32" s="1"/>
      <c r="O32" s="1"/>
      <c r="P32" s="1"/>
      <c r="Q32" s="1"/>
    </row>
    <row r="33" spans="1:26" x14ac:dyDescent="0.25">
      <c r="C33" s="288" t="s">
        <v>72</v>
      </c>
      <c r="D33" s="288"/>
      <c r="E33" s="289"/>
      <c r="F33" s="289"/>
      <c r="G33" s="289"/>
      <c r="H33" s="1"/>
      <c r="I33" s="1"/>
      <c r="L33" s="57"/>
      <c r="N33" s="1"/>
      <c r="O33" s="1"/>
      <c r="P33" s="1"/>
      <c r="Q33" s="1"/>
    </row>
    <row r="35" spans="1:26" ht="15.75" x14ac:dyDescent="0.25">
      <c r="A35" s="298" t="s">
        <v>49</v>
      </c>
      <c r="B35" s="298"/>
      <c r="C35" s="298"/>
      <c r="D35" s="298"/>
      <c r="E35" s="298"/>
      <c r="F35" s="298"/>
      <c r="G35" s="298"/>
      <c r="H35" s="298"/>
      <c r="I35" s="298"/>
      <c r="J35" s="298"/>
      <c r="K35" s="298"/>
    </row>
    <row r="36" spans="1:26" x14ac:dyDescent="0.25">
      <c r="A36" s="297" t="str">
        <f>IF(Dönem&lt;&gt;"",CONCATENATE(Dönem, ".Dönem"),"")</f>
        <v/>
      </c>
      <c r="B36" s="297"/>
      <c r="C36" s="297"/>
      <c r="D36" s="297"/>
      <c r="E36" s="297"/>
      <c r="F36" s="297"/>
      <c r="G36" s="297"/>
      <c r="H36" s="297"/>
      <c r="I36" s="297"/>
      <c r="J36" s="297"/>
      <c r="K36" s="297"/>
    </row>
    <row r="37" spans="1:26" x14ac:dyDescent="0.25">
      <c r="A37" s="297" t="str">
        <f>IF(DönemBaş&lt;&gt;"",CONCATENATE(VLOOKUP(MONTH(DönemBaş),Takvim,2,0)," ayına aittir."),"")</f>
        <v/>
      </c>
      <c r="B37" s="297"/>
      <c r="C37" s="297"/>
      <c r="D37" s="297"/>
      <c r="E37" s="297"/>
      <c r="F37" s="297"/>
      <c r="G37" s="297"/>
      <c r="H37" s="297"/>
      <c r="I37" s="297"/>
      <c r="J37" s="297"/>
      <c r="K37" s="297"/>
    </row>
    <row r="38" spans="1:26" ht="18.75" customHeight="1" thickBot="1" x14ac:dyDescent="0.35">
      <c r="A38" s="303" t="s">
        <v>50</v>
      </c>
      <c r="B38" s="303"/>
      <c r="C38" s="303"/>
      <c r="D38" s="303"/>
      <c r="E38" s="303"/>
      <c r="F38" s="303"/>
      <c r="G38" s="303"/>
      <c r="H38" s="303"/>
      <c r="I38" s="303"/>
      <c r="J38" s="303"/>
      <c r="K38" s="303"/>
    </row>
    <row r="39" spans="1:26" ht="27" customHeight="1" thickBot="1" x14ac:dyDescent="0.3">
      <c r="A39" s="39" t="s">
        <v>1</v>
      </c>
      <c r="B39" s="299" t="str">
        <f>IF(ProjeNo&lt;&gt;"",ProjeNo,"")</f>
        <v/>
      </c>
      <c r="C39" s="299"/>
      <c r="D39" s="299"/>
      <c r="E39" s="299"/>
      <c r="F39" s="299"/>
      <c r="G39" s="299"/>
      <c r="H39" s="299"/>
      <c r="I39" s="299"/>
      <c r="J39" s="299"/>
      <c r="K39" s="300"/>
    </row>
    <row r="40" spans="1:26" ht="25.5" customHeight="1" thickBot="1" x14ac:dyDescent="0.3">
      <c r="A40" s="39" t="s">
        <v>2</v>
      </c>
      <c r="B40" s="299" t="str">
        <f>IF(ProjeAdı&lt;&gt;"",ProjeAdı,"")</f>
        <v/>
      </c>
      <c r="C40" s="299"/>
      <c r="D40" s="299"/>
      <c r="E40" s="299"/>
      <c r="F40" s="299"/>
      <c r="G40" s="299"/>
      <c r="H40" s="299"/>
      <c r="I40" s="299"/>
      <c r="J40" s="299"/>
      <c r="K40" s="300"/>
    </row>
    <row r="41" spans="1:26" ht="24" customHeight="1" thickBot="1" x14ac:dyDescent="0.3">
      <c r="A41" s="290" t="s">
        <v>10</v>
      </c>
      <c r="B41" s="290" t="s">
        <v>11</v>
      </c>
      <c r="C41" s="290" t="s">
        <v>51</v>
      </c>
      <c r="D41" s="290" t="s">
        <v>52</v>
      </c>
      <c r="E41" s="290" t="s">
        <v>53</v>
      </c>
      <c r="F41" s="290" t="s">
        <v>54</v>
      </c>
      <c r="G41" s="292" t="s">
        <v>55</v>
      </c>
      <c r="H41" s="294" t="s">
        <v>56</v>
      </c>
      <c r="I41" s="295"/>
      <c r="J41" s="296"/>
      <c r="K41" s="290" t="s">
        <v>57</v>
      </c>
      <c r="L41" s="57"/>
      <c r="N41" s="287" t="s">
        <v>8</v>
      </c>
      <c r="O41" s="287"/>
      <c r="P41" s="287" t="s">
        <v>58</v>
      </c>
      <c r="Q41" s="287"/>
      <c r="R41" s="287" t="s">
        <v>59</v>
      </c>
      <c r="S41" s="287"/>
    </row>
    <row r="42" spans="1:26" s="41" customFormat="1" ht="75" customHeight="1" thickBot="1" x14ac:dyDescent="0.3">
      <c r="A42" s="291"/>
      <c r="B42" s="291"/>
      <c r="C42" s="291"/>
      <c r="D42" s="291"/>
      <c r="E42" s="291"/>
      <c r="F42" s="291"/>
      <c r="G42" s="293"/>
      <c r="H42" s="66" t="s">
        <v>60</v>
      </c>
      <c r="I42" s="48" t="s">
        <v>61</v>
      </c>
      <c r="J42" s="49" t="s">
        <v>62</v>
      </c>
      <c r="K42" s="291"/>
      <c r="L42" s="58"/>
      <c r="M42" s="40" t="s">
        <v>14</v>
      </c>
      <c r="N42" s="40" t="s">
        <v>63</v>
      </c>
      <c r="O42" s="40" t="s">
        <v>64</v>
      </c>
      <c r="P42" s="40" t="s">
        <v>65</v>
      </c>
      <c r="Q42" s="40" t="s">
        <v>55</v>
      </c>
      <c r="R42" s="40" t="s">
        <v>65</v>
      </c>
      <c r="S42" s="40" t="s">
        <v>64</v>
      </c>
      <c r="Z42"/>
    </row>
    <row r="43" spans="1:26" ht="22.5" customHeight="1" x14ac:dyDescent="0.25">
      <c r="A43" s="51">
        <v>21</v>
      </c>
      <c r="B43" s="52" t="str">
        <f>IF('Proje Bilgileri'!B33&lt;&gt;"",'Proje Bilgileri'!B33,"")</f>
        <v/>
      </c>
      <c r="C43" s="206"/>
      <c r="D43" s="207"/>
      <c r="E43" s="207"/>
      <c r="F43" s="208"/>
      <c r="G43" s="208"/>
      <c r="H43" s="207"/>
      <c r="I43" s="207"/>
      <c r="J43" s="207"/>
      <c r="K43" s="54" t="str">
        <f>IF('Proje Bilgileri'!B33&lt;&gt;"",IF(OR(F43&gt;R43,G43&gt;S43),0,D43+E43+F43+G43-H43-I43-J43),"")</f>
        <v/>
      </c>
      <c r="L43" s="59" t="str">
        <f t="shared" ref="L43:L62" si="8">IF(OR(F43&gt;R43,G43&gt;S43),"Toplam maliyetin hesaplanabilmesi için SGK işveren payı ve işsizlik sigortası işveren payının tavan değerleri aşmaması gerekmektedir.","")</f>
        <v/>
      </c>
      <c r="M43" s="64">
        <f>'Proje Bilgileri'!E47</f>
        <v>0</v>
      </c>
      <c r="N43" s="55">
        <f t="shared" ref="N43:N62" si="9">IFERROR(IF(M43="EVET",VLOOKUP(YilDönem,SGKTAVAN,2,0)*0.245,VLOOKUP(YilDönem,SGKTAVAN,2,0)*0.205),0)</f>
        <v>0</v>
      </c>
      <c r="O43" s="55">
        <f t="shared" ref="O43:O62" si="10">IFERROR(IF(M43="EVET",0,VLOOKUP(YilDönem,SGKTAVAN,2,0)*0.02),0)</f>
        <v>0</v>
      </c>
      <c r="P43" s="55">
        <f>IF(M43="EVET",(D43+E43)*0.245,(D43+E43)*0.205)</f>
        <v>0</v>
      </c>
      <c r="Q43" s="55">
        <f t="shared" ref="Q43:Q62" si="11">IF(M43="EVET",0,(D43+E43)*0.02)</f>
        <v>0</v>
      </c>
      <c r="R43" s="43">
        <f>ROUNDUP(MIN(N43,P43),0)</f>
        <v>0</v>
      </c>
      <c r="S43" s="43">
        <f>ROUNDUP(MIN(O43,Q43),0)</f>
        <v>0</v>
      </c>
    </row>
    <row r="44" spans="1:26" ht="22.5" customHeight="1" x14ac:dyDescent="0.25">
      <c r="A44" s="44">
        <v>22</v>
      </c>
      <c r="B44" s="50" t="str">
        <f>IF('Proje Bilgileri'!B34&lt;&gt;"",'Proje Bilgileri'!B34,"")</f>
        <v/>
      </c>
      <c r="C44" s="209"/>
      <c r="D44" s="207"/>
      <c r="E44" s="210"/>
      <c r="F44" s="210"/>
      <c r="G44" s="210"/>
      <c r="H44" s="210"/>
      <c r="I44" s="210"/>
      <c r="J44" s="210"/>
      <c r="K44" s="54" t="str">
        <f>IF('Proje Bilgileri'!B34&lt;&gt;"",IF(OR(F44&gt;R44,G44&gt;S44),0,D44+E44+F44+G44-H44-I44-J44),"")</f>
        <v/>
      </c>
      <c r="L44" s="59" t="str">
        <f t="shared" si="8"/>
        <v/>
      </c>
      <c r="M44" s="64">
        <f>'Proje Bilgileri'!E48</f>
        <v>0</v>
      </c>
      <c r="N44" s="55">
        <f t="shared" si="9"/>
        <v>0</v>
      </c>
      <c r="O44" s="55">
        <f t="shared" si="10"/>
        <v>0</v>
      </c>
      <c r="P44" s="55">
        <f t="shared" ref="P44:P62" si="12">IF(M44="EVET",(D44+E44)*0.245,(D44+E44)*0.205)</f>
        <v>0</v>
      </c>
      <c r="Q44" s="55">
        <f t="shared" si="11"/>
        <v>0</v>
      </c>
      <c r="R44" s="43">
        <f t="shared" ref="R44:R62" si="13">ROUNDUP(MIN(N44,P44),0)</f>
        <v>0</v>
      </c>
      <c r="S44" s="43">
        <f t="shared" ref="S44:S62" si="14">ROUNDUP(MIN(O44,Q44),0)</f>
        <v>0</v>
      </c>
    </row>
    <row r="45" spans="1:26" ht="22.5" customHeight="1" x14ac:dyDescent="0.25">
      <c r="A45" s="44">
        <v>23</v>
      </c>
      <c r="B45" s="50" t="str">
        <f>IF('Proje Bilgileri'!B35&lt;&gt;"",'Proje Bilgileri'!B35,"")</f>
        <v/>
      </c>
      <c r="C45" s="209"/>
      <c r="D45" s="207"/>
      <c r="E45" s="210"/>
      <c r="F45" s="210"/>
      <c r="G45" s="210"/>
      <c r="H45" s="210"/>
      <c r="I45" s="210"/>
      <c r="J45" s="210"/>
      <c r="K45" s="54" t="str">
        <f>IF('Proje Bilgileri'!B35&lt;&gt;"",IF(OR(F45&gt;R45,G45&gt;S45),0,D45+E45+F45+G45-H45-I45-J45),"")</f>
        <v/>
      </c>
      <c r="L45" s="59" t="str">
        <f t="shared" si="8"/>
        <v/>
      </c>
      <c r="M45" s="64">
        <f>'Proje Bilgileri'!E49</f>
        <v>0</v>
      </c>
      <c r="N45" s="55">
        <f t="shared" si="9"/>
        <v>0</v>
      </c>
      <c r="O45" s="55">
        <f t="shared" si="10"/>
        <v>0</v>
      </c>
      <c r="P45" s="55">
        <f t="shared" si="12"/>
        <v>0</v>
      </c>
      <c r="Q45" s="55">
        <f t="shared" si="11"/>
        <v>0</v>
      </c>
      <c r="R45" s="43">
        <f t="shared" si="13"/>
        <v>0</v>
      </c>
      <c r="S45" s="43">
        <f t="shared" si="14"/>
        <v>0</v>
      </c>
    </row>
    <row r="46" spans="1:26" ht="22.5" customHeight="1" x14ac:dyDescent="0.25">
      <c r="A46" s="44">
        <v>24</v>
      </c>
      <c r="B46" s="50" t="str">
        <f>IF('Proje Bilgileri'!B36&lt;&gt;"",'Proje Bilgileri'!B36,"")</f>
        <v/>
      </c>
      <c r="C46" s="209"/>
      <c r="D46" s="207"/>
      <c r="E46" s="210"/>
      <c r="F46" s="210"/>
      <c r="G46" s="210"/>
      <c r="H46" s="210"/>
      <c r="I46" s="210"/>
      <c r="J46" s="210"/>
      <c r="K46" s="54" t="str">
        <f>IF('Proje Bilgileri'!B36&lt;&gt;"",IF(OR(F46&gt;R46,G46&gt;S46),0,D46+E46+F46+G46-H46-I46-J46),"")</f>
        <v/>
      </c>
      <c r="L46" s="59" t="str">
        <f t="shared" si="8"/>
        <v/>
      </c>
      <c r="M46" s="64">
        <f>'Proje Bilgileri'!E50</f>
        <v>0</v>
      </c>
      <c r="N46" s="55">
        <f t="shared" si="9"/>
        <v>0</v>
      </c>
      <c r="O46" s="55">
        <f t="shared" si="10"/>
        <v>0</v>
      </c>
      <c r="P46" s="55">
        <f t="shared" si="12"/>
        <v>0</v>
      </c>
      <c r="Q46" s="55">
        <f t="shared" si="11"/>
        <v>0</v>
      </c>
      <c r="R46" s="43">
        <f t="shared" si="13"/>
        <v>0</v>
      </c>
      <c r="S46" s="43">
        <f t="shared" si="14"/>
        <v>0</v>
      </c>
    </row>
    <row r="47" spans="1:26" ht="22.5" customHeight="1" x14ac:dyDescent="0.25">
      <c r="A47" s="44">
        <v>25</v>
      </c>
      <c r="B47" s="50" t="str">
        <f>IF('Proje Bilgileri'!B37&lt;&gt;"",'Proje Bilgileri'!B37,"")</f>
        <v/>
      </c>
      <c r="C47" s="209"/>
      <c r="D47" s="207"/>
      <c r="E47" s="210"/>
      <c r="F47" s="210"/>
      <c r="G47" s="210"/>
      <c r="H47" s="210"/>
      <c r="I47" s="210"/>
      <c r="J47" s="210"/>
      <c r="K47" s="54" t="str">
        <f>IF('Proje Bilgileri'!B37&lt;&gt;"",IF(OR(F47&gt;R47,G47&gt;S47),0,D47+E47+F47+G47-H47-I47-J47),"")</f>
        <v/>
      </c>
      <c r="L47" s="59" t="str">
        <f t="shared" si="8"/>
        <v/>
      </c>
      <c r="M47" s="64">
        <f>'Proje Bilgileri'!E51</f>
        <v>0</v>
      </c>
      <c r="N47" s="55">
        <f t="shared" si="9"/>
        <v>0</v>
      </c>
      <c r="O47" s="55">
        <f t="shared" si="10"/>
        <v>0</v>
      </c>
      <c r="P47" s="55">
        <f t="shared" si="12"/>
        <v>0</v>
      </c>
      <c r="Q47" s="55">
        <f t="shared" si="11"/>
        <v>0</v>
      </c>
      <c r="R47" s="43">
        <f t="shared" si="13"/>
        <v>0</v>
      </c>
      <c r="S47" s="43">
        <f t="shared" si="14"/>
        <v>0</v>
      </c>
    </row>
    <row r="48" spans="1:26" ht="22.5" customHeight="1" x14ac:dyDescent="0.25">
      <c r="A48" s="44">
        <v>26</v>
      </c>
      <c r="B48" s="50" t="str">
        <f>IF('Proje Bilgileri'!B38&lt;&gt;"",'Proje Bilgileri'!B38,"")</f>
        <v/>
      </c>
      <c r="C48" s="209"/>
      <c r="D48" s="207"/>
      <c r="E48" s="210"/>
      <c r="F48" s="210"/>
      <c r="G48" s="210"/>
      <c r="H48" s="210"/>
      <c r="I48" s="210"/>
      <c r="J48" s="210"/>
      <c r="K48" s="54" t="str">
        <f>IF('Proje Bilgileri'!B38&lt;&gt;"",IF(OR(F48&gt;R48,G48&gt;S48),0,D48+E48+F48+G48-H48-I48-J48),"")</f>
        <v/>
      </c>
      <c r="L48" s="59" t="str">
        <f t="shared" si="8"/>
        <v/>
      </c>
      <c r="M48" s="64">
        <f>'Proje Bilgileri'!E52</f>
        <v>0</v>
      </c>
      <c r="N48" s="55">
        <f t="shared" si="9"/>
        <v>0</v>
      </c>
      <c r="O48" s="55">
        <f t="shared" si="10"/>
        <v>0</v>
      </c>
      <c r="P48" s="55">
        <f t="shared" si="12"/>
        <v>0</v>
      </c>
      <c r="Q48" s="55">
        <f t="shared" si="11"/>
        <v>0</v>
      </c>
      <c r="R48" s="43">
        <f t="shared" si="13"/>
        <v>0</v>
      </c>
      <c r="S48" s="43">
        <f t="shared" si="14"/>
        <v>0</v>
      </c>
    </row>
    <row r="49" spans="1:19" ht="22.5" customHeight="1" x14ac:dyDescent="0.25">
      <c r="A49" s="44">
        <v>27</v>
      </c>
      <c r="B49" s="50" t="str">
        <f>IF('Proje Bilgileri'!B39&lt;&gt;"",'Proje Bilgileri'!B39,"")</f>
        <v/>
      </c>
      <c r="C49" s="209"/>
      <c r="D49" s="207"/>
      <c r="E49" s="210"/>
      <c r="F49" s="210"/>
      <c r="G49" s="210"/>
      <c r="H49" s="210"/>
      <c r="I49" s="210"/>
      <c r="J49" s="210"/>
      <c r="K49" s="54" t="str">
        <f>IF('Proje Bilgileri'!B39&lt;&gt;"",IF(OR(F49&gt;R49,G49&gt;S49),0,D49+E49+F49+G49-H49-I49-J49),"")</f>
        <v/>
      </c>
      <c r="L49" s="59" t="str">
        <f t="shared" si="8"/>
        <v/>
      </c>
      <c r="M49" s="64">
        <f>'Proje Bilgileri'!E53</f>
        <v>0</v>
      </c>
      <c r="N49" s="55">
        <f t="shared" si="9"/>
        <v>0</v>
      </c>
      <c r="O49" s="55">
        <f t="shared" si="10"/>
        <v>0</v>
      </c>
      <c r="P49" s="55">
        <f t="shared" si="12"/>
        <v>0</v>
      </c>
      <c r="Q49" s="55">
        <f t="shared" si="11"/>
        <v>0</v>
      </c>
      <c r="R49" s="43">
        <f t="shared" si="13"/>
        <v>0</v>
      </c>
      <c r="S49" s="43">
        <f t="shared" si="14"/>
        <v>0</v>
      </c>
    </row>
    <row r="50" spans="1:19" ht="22.5" customHeight="1" x14ac:dyDescent="0.25">
      <c r="A50" s="44">
        <v>28</v>
      </c>
      <c r="B50" s="50" t="str">
        <f>IF('Proje Bilgileri'!B40&lt;&gt;"",'Proje Bilgileri'!B40,"")</f>
        <v/>
      </c>
      <c r="C50" s="209"/>
      <c r="D50" s="207"/>
      <c r="E50" s="210"/>
      <c r="F50" s="210"/>
      <c r="G50" s="210"/>
      <c r="H50" s="210"/>
      <c r="I50" s="210"/>
      <c r="J50" s="210"/>
      <c r="K50" s="54" t="str">
        <f>IF('Proje Bilgileri'!B40&lt;&gt;"",IF(OR(F50&gt;R50,G50&gt;S50),0,D50+E50+F50+G50-H50-I50-J50),"")</f>
        <v/>
      </c>
      <c r="L50" s="59" t="str">
        <f t="shared" si="8"/>
        <v/>
      </c>
      <c r="M50" s="64">
        <f>'Proje Bilgileri'!E54</f>
        <v>0</v>
      </c>
      <c r="N50" s="55">
        <f t="shared" si="9"/>
        <v>0</v>
      </c>
      <c r="O50" s="55">
        <f t="shared" si="10"/>
        <v>0</v>
      </c>
      <c r="P50" s="55">
        <f t="shared" si="12"/>
        <v>0</v>
      </c>
      <c r="Q50" s="55">
        <f t="shared" si="11"/>
        <v>0</v>
      </c>
      <c r="R50" s="43">
        <f t="shared" si="13"/>
        <v>0</v>
      </c>
      <c r="S50" s="43">
        <f t="shared" si="14"/>
        <v>0</v>
      </c>
    </row>
    <row r="51" spans="1:19" ht="22.5" customHeight="1" x14ac:dyDescent="0.25">
      <c r="A51" s="44">
        <v>29</v>
      </c>
      <c r="B51" s="50" t="str">
        <f>IF('Proje Bilgileri'!B41&lt;&gt;"",'Proje Bilgileri'!B41,"")</f>
        <v/>
      </c>
      <c r="C51" s="209"/>
      <c r="D51" s="207"/>
      <c r="E51" s="210"/>
      <c r="F51" s="210"/>
      <c r="G51" s="210"/>
      <c r="H51" s="210"/>
      <c r="I51" s="210"/>
      <c r="J51" s="210"/>
      <c r="K51" s="54" t="str">
        <f>IF('Proje Bilgileri'!B41&lt;&gt;"",IF(OR(F51&gt;R51,G51&gt;S51),0,D51+E51+F51+G51-H51-I51-J51),"")</f>
        <v/>
      </c>
      <c r="L51" s="59" t="str">
        <f t="shared" si="8"/>
        <v/>
      </c>
      <c r="M51" s="64">
        <f>'Proje Bilgileri'!E55</f>
        <v>0</v>
      </c>
      <c r="N51" s="55">
        <f t="shared" si="9"/>
        <v>0</v>
      </c>
      <c r="O51" s="55">
        <f t="shared" si="10"/>
        <v>0</v>
      </c>
      <c r="P51" s="55">
        <f t="shared" si="12"/>
        <v>0</v>
      </c>
      <c r="Q51" s="55">
        <f t="shared" si="11"/>
        <v>0</v>
      </c>
      <c r="R51" s="43">
        <f t="shared" si="13"/>
        <v>0</v>
      </c>
      <c r="S51" s="43">
        <f t="shared" si="14"/>
        <v>0</v>
      </c>
    </row>
    <row r="52" spans="1:19" ht="22.5" customHeight="1" x14ac:dyDescent="0.25">
      <c r="A52" s="44">
        <v>30</v>
      </c>
      <c r="B52" s="50" t="str">
        <f>IF('Proje Bilgileri'!B42&lt;&gt;"",'Proje Bilgileri'!B42,"")</f>
        <v/>
      </c>
      <c r="C52" s="209"/>
      <c r="D52" s="207"/>
      <c r="E52" s="210"/>
      <c r="F52" s="210"/>
      <c r="G52" s="210"/>
      <c r="H52" s="210"/>
      <c r="I52" s="210"/>
      <c r="J52" s="210"/>
      <c r="K52" s="54" t="str">
        <f>IF('Proje Bilgileri'!B42&lt;&gt;"",IF(OR(F52&gt;R52,G52&gt;S52),0,D52+E52+F52+G52-H52-I52-J52),"")</f>
        <v/>
      </c>
      <c r="L52" s="59" t="str">
        <f t="shared" si="8"/>
        <v/>
      </c>
      <c r="M52" s="64">
        <f>'Proje Bilgileri'!E56</f>
        <v>0</v>
      </c>
      <c r="N52" s="55">
        <f t="shared" si="9"/>
        <v>0</v>
      </c>
      <c r="O52" s="55">
        <f t="shared" si="10"/>
        <v>0</v>
      </c>
      <c r="P52" s="55">
        <f t="shared" si="12"/>
        <v>0</v>
      </c>
      <c r="Q52" s="55">
        <f t="shared" si="11"/>
        <v>0</v>
      </c>
      <c r="R52" s="43">
        <f t="shared" si="13"/>
        <v>0</v>
      </c>
      <c r="S52" s="43">
        <f t="shared" si="14"/>
        <v>0</v>
      </c>
    </row>
    <row r="53" spans="1:19" ht="22.5" customHeight="1" x14ac:dyDescent="0.25">
      <c r="A53" s="44">
        <v>31</v>
      </c>
      <c r="B53" s="50" t="str">
        <f>IF('Proje Bilgileri'!B43&lt;&gt;"",'Proje Bilgileri'!B43,"")</f>
        <v/>
      </c>
      <c r="C53" s="209"/>
      <c r="D53" s="207"/>
      <c r="E53" s="210"/>
      <c r="F53" s="210"/>
      <c r="G53" s="210"/>
      <c r="H53" s="210"/>
      <c r="I53" s="210"/>
      <c r="J53" s="210"/>
      <c r="K53" s="54" t="str">
        <f>IF('Proje Bilgileri'!B43&lt;&gt;"",IF(OR(F53&gt;R53,G53&gt;S53),0,D53+E53+F53+G53-H53-I53-J53),"")</f>
        <v/>
      </c>
      <c r="L53" s="59" t="str">
        <f t="shared" si="8"/>
        <v/>
      </c>
      <c r="M53" s="64">
        <f>'Proje Bilgileri'!E57</f>
        <v>0</v>
      </c>
      <c r="N53" s="55">
        <f t="shared" si="9"/>
        <v>0</v>
      </c>
      <c r="O53" s="55">
        <f t="shared" si="10"/>
        <v>0</v>
      </c>
      <c r="P53" s="55">
        <f t="shared" si="12"/>
        <v>0</v>
      </c>
      <c r="Q53" s="55">
        <f t="shared" si="11"/>
        <v>0</v>
      </c>
      <c r="R53" s="43">
        <f t="shared" si="13"/>
        <v>0</v>
      </c>
      <c r="S53" s="43">
        <f t="shared" si="14"/>
        <v>0</v>
      </c>
    </row>
    <row r="54" spans="1:19" ht="22.5" customHeight="1" x14ac:dyDescent="0.25">
      <c r="A54" s="44">
        <v>32</v>
      </c>
      <c r="B54" s="50" t="str">
        <f>IF('Proje Bilgileri'!B44&lt;&gt;"",'Proje Bilgileri'!B44,"")</f>
        <v/>
      </c>
      <c r="C54" s="209"/>
      <c r="D54" s="207"/>
      <c r="E54" s="210"/>
      <c r="F54" s="210"/>
      <c r="G54" s="210"/>
      <c r="H54" s="210"/>
      <c r="I54" s="210"/>
      <c r="J54" s="210"/>
      <c r="K54" s="54" t="str">
        <f>IF('Proje Bilgileri'!B44&lt;&gt;"",IF(OR(F54&gt;R54,G54&gt;S54),0,D54+E54+F54+G54-H54-I54-J54),"")</f>
        <v/>
      </c>
      <c r="L54" s="59" t="str">
        <f t="shared" si="8"/>
        <v/>
      </c>
      <c r="M54" s="64">
        <f>'Proje Bilgileri'!E58</f>
        <v>0</v>
      </c>
      <c r="N54" s="55">
        <f t="shared" si="9"/>
        <v>0</v>
      </c>
      <c r="O54" s="55">
        <f t="shared" si="10"/>
        <v>0</v>
      </c>
      <c r="P54" s="55">
        <f t="shared" si="12"/>
        <v>0</v>
      </c>
      <c r="Q54" s="55">
        <f t="shared" si="11"/>
        <v>0</v>
      </c>
      <c r="R54" s="43">
        <f t="shared" si="13"/>
        <v>0</v>
      </c>
      <c r="S54" s="43">
        <f t="shared" si="14"/>
        <v>0</v>
      </c>
    </row>
    <row r="55" spans="1:19" ht="22.5" customHeight="1" x14ac:dyDescent="0.25">
      <c r="A55" s="44">
        <v>33</v>
      </c>
      <c r="B55" s="50" t="str">
        <f>IF('Proje Bilgileri'!B45&lt;&gt;"",'Proje Bilgileri'!B45,"")</f>
        <v/>
      </c>
      <c r="C55" s="209"/>
      <c r="D55" s="207"/>
      <c r="E55" s="210"/>
      <c r="F55" s="210"/>
      <c r="G55" s="210"/>
      <c r="H55" s="210"/>
      <c r="I55" s="210"/>
      <c r="J55" s="210"/>
      <c r="K55" s="54" t="str">
        <f>IF('Proje Bilgileri'!B45&lt;&gt;"",IF(OR(F55&gt;R55,G55&gt;S55),0,D55+E55+F55+G55-H55-I55-J55),"")</f>
        <v/>
      </c>
      <c r="L55" s="59" t="str">
        <f t="shared" si="8"/>
        <v/>
      </c>
      <c r="M55" s="64">
        <f>'Proje Bilgileri'!E59</f>
        <v>0</v>
      </c>
      <c r="N55" s="55">
        <f t="shared" si="9"/>
        <v>0</v>
      </c>
      <c r="O55" s="55">
        <f t="shared" si="10"/>
        <v>0</v>
      </c>
      <c r="P55" s="55">
        <f t="shared" si="12"/>
        <v>0</v>
      </c>
      <c r="Q55" s="55">
        <f t="shared" si="11"/>
        <v>0</v>
      </c>
      <c r="R55" s="43">
        <f t="shared" si="13"/>
        <v>0</v>
      </c>
      <c r="S55" s="43">
        <f t="shared" si="14"/>
        <v>0</v>
      </c>
    </row>
    <row r="56" spans="1:19" ht="22.5" customHeight="1" x14ac:dyDescent="0.25">
      <c r="A56" s="44">
        <v>34</v>
      </c>
      <c r="B56" s="50" t="str">
        <f>IF('Proje Bilgileri'!B46&lt;&gt;"",'Proje Bilgileri'!B46,"")</f>
        <v/>
      </c>
      <c r="C56" s="209"/>
      <c r="D56" s="207"/>
      <c r="E56" s="210"/>
      <c r="F56" s="210"/>
      <c r="G56" s="210"/>
      <c r="H56" s="210"/>
      <c r="I56" s="210"/>
      <c r="J56" s="210"/>
      <c r="K56" s="54" t="str">
        <f>IF('Proje Bilgileri'!B46&lt;&gt;"",IF(OR(F56&gt;R56,G56&gt;S56),0,D56+E56+F56+G56-H56-I56-J56),"")</f>
        <v/>
      </c>
      <c r="L56" s="59" t="str">
        <f t="shared" si="8"/>
        <v/>
      </c>
      <c r="M56" s="64">
        <f>'Proje Bilgileri'!E60</f>
        <v>0</v>
      </c>
      <c r="N56" s="55">
        <f t="shared" si="9"/>
        <v>0</v>
      </c>
      <c r="O56" s="55">
        <f t="shared" si="10"/>
        <v>0</v>
      </c>
      <c r="P56" s="55">
        <f t="shared" si="12"/>
        <v>0</v>
      </c>
      <c r="Q56" s="55">
        <f t="shared" si="11"/>
        <v>0</v>
      </c>
      <c r="R56" s="43">
        <f t="shared" si="13"/>
        <v>0</v>
      </c>
      <c r="S56" s="43">
        <f t="shared" si="14"/>
        <v>0</v>
      </c>
    </row>
    <row r="57" spans="1:19" ht="22.5" customHeight="1" x14ac:dyDescent="0.25">
      <c r="A57" s="44">
        <v>35</v>
      </c>
      <c r="B57" s="50" t="str">
        <f>IF('Proje Bilgileri'!B47&lt;&gt;"",'Proje Bilgileri'!B47,"")</f>
        <v/>
      </c>
      <c r="C57" s="209"/>
      <c r="D57" s="207"/>
      <c r="E57" s="210"/>
      <c r="F57" s="210"/>
      <c r="G57" s="210"/>
      <c r="H57" s="210"/>
      <c r="I57" s="210"/>
      <c r="J57" s="210"/>
      <c r="K57" s="54" t="str">
        <f>IF('Proje Bilgileri'!B47&lt;&gt;"",IF(OR(F57&gt;R57,G57&gt;S57),0,D57+E57+F57+G57-H57-I57-J57),"")</f>
        <v/>
      </c>
      <c r="L57" s="59" t="str">
        <f t="shared" si="8"/>
        <v/>
      </c>
      <c r="M57" s="64">
        <f>'Proje Bilgileri'!E61</f>
        <v>0</v>
      </c>
      <c r="N57" s="55">
        <f t="shared" si="9"/>
        <v>0</v>
      </c>
      <c r="O57" s="55">
        <f t="shared" si="10"/>
        <v>0</v>
      </c>
      <c r="P57" s="55">
        <f t="shared" si="12"/>
        <v>0</v>
      </c>
      <c r="Q57" s="55">
        <f t="shared" si="11"/>
        <v>0</v>
      </c>
      <c r="R57" s="43">
        <f t="shared" si="13"/>
        <v>0</v>
      </c>
      <c r="S57" s="43">
        <f t="shared" si="14"/>
        <v>0</v>
      </c>
    </row>
    <row r="58" spans="1:19" ht="22.5" customHeight="1" x14ac:dyDescent="0.25">
      <c r="A58" s="44">
        <v>36</v>
      </c>
      <c r="B58" s="50" t="str">
        <f>IF('Proje Bilgileri'!B48&lt;&gt;"",'Proje Bilgileri'!B48,"")</f>
        <v/>
      </c>
      <c r="C58" s="209"/>
      <c r="D58" s="207"/>
      <c r="E58" s="210"/>
      <c r="F58" s="210"/>
      <c r="G58" s="210"/>
      <c r="H58" s="210"/>
      <c r="I58" s="210"/>
      <c r="J58" s="210"/>
      <c r="K58" s="54" t="str">
        <f>IF('Proje Bilgileri'!B48&lt;&gt;"",IF(OR(F58&gt;R58,G58&gt;S58),0,D58+E58+F58+G58-H58-I58-J58),"")</f>
        <v/>
      </c>
      <c r="L58" s="59" t="str">
        <f t="shared" si="8"/>
        <v/>
      </c>
      <c r="M58" s="64">
        <f>'Proje Bilgileri'!E62</f>
        <v>0</v>
      </c>
      <c r="N58" s="55">
        <f t="shared" si="9"/>
        <v>0</v>
      </c>
      <c r="O58" s="55">
        <f t="shared" si="10"/>
        <v>0</v>
      </c>
      <c r="P58" s="55">
        <f t="shared" si="12"/>
        <v>0</v>
      </c>
      <c r="Q58" s="55">
        <f t="shared" si="11"/>
        <v>0</v>
      </c>
      <c r="R58" s="43">
        <f t="shared" si="13"/>
        <v>0</v>
      </c>
      <c r="S58" s="43">
        <f t="shared" si="14"/>
        <v>0</v>
      </c>
    </row>
    <row r="59" spans="1:19" ht="22.5" customHeight="1" x14ac:dyDescent="0.25">
      <c r="A59" s="44">
        <v>37</v>
      </c>
      <c r="B59" s="50" t="str">
        <f>IF('Proje Bilgileri'!B49&lt;&gt;"",'Proje Bilgileri'!B49,"")</f>
        <v/>
      </c>
      <c r="C59" s="209"/>
      <c r="D59" s="207"/>
      <c r="E59" s="210"/>
      <c r="F59" s="210"/>
      <c r="G59" s="210"/>
      <c r="H59" s="210"/>
      <c r="I59" s="210"/>
      <c r="J59" s="210"/>
      <c r="K59" s="54" t="str">
        <f>IF('Proje Bilgileri'!B49&lt;&gt;"",IF(OR(F59&gt;R59,G59&gt;S59),0,D59+E59+F59+G59-H59-I59-J59),"")</f>
        <v/>
      </c>
      <c r="L59" s="59" t="str">
        <f t="shared" si="8"/>
        <v/>
      </c>
      <c r="M59" s="64">
        <f>'Proje Bilgileri'!E63</f>
        <v>0</v>
      </c>
      <c r="N59" s="55">
        <f t="shared" si="9"/>
        <v>0</v>
      </c>
      <c r="O59" s="55">
        <f t="shared" si="10"/>
        <v>0</v>
      </c>
      <c r="P59" s="55">
        <f t="shared" si="12"/>
        <v>0</v>
      </c>
      <c r="Q59" s="55">
        <f t="shared" si="11"/>
        <v>0</v>
      </c>
      <c r="R59" s="43">
        <f t="shared" si="13"/>
        <v>0</v>
      </c>
      <c r="S59" s="43">
        <f t="shared" si="14"/>
        <v>0</v>
      </c>
    </row>
    <row r="60" spans="1:19" ht="22.5" customHeight="1" x14ac:dyDescent="0.25">
      <c r="A60" s="44">
        <v>38</v>
      </c>
      <c r="B60" s="50" t="str">
        <f>IF('Proje Bilgileri'!B50&lt;&gt;"",'Proje Bilgileri'!B50,"")</f>
        <v/>
      </c>
      <c r="C60" s="209"/>
      <c r="D60" s="207"/>
      <c r="E60" s="210"/>
      <c r="F60" s="210"/>
      <c r="G60" s="210"/>
      <c r="H60" s="210"/>
      <c r="I60" s="210"/>
      <c r="J60" s="210"/>
      <c r="K60" s="54" t="str">
        <f>IF('Proje Bilgileri'!B50&lt;&gt;"",IF(OR(F60&gt;R60,G60&gt;S60),0,D60+E60+F60+G60-H60-I60-J60),"")</f>
        <v/>
      </c>
      <c r="L60" s="59" t="str">
        <f t="shared" si="8"/>
        <v/>
      </c>
      <c r="M60" s="64">
        <f>'Proje Bilgileri'!E64</f>
        <v>0</v>
      </c>
      <c r="N60" s="55">
        <f t="shared" si="9"/>
        <v>0</v>
      </c>
      <c r="O60" s="55">
        <f t="shared" si="10"/>
        <v>0</v>
      </c>
      <c r="P60" s="55">
        <f t="shared" si="12"/>
        <v>0</v>
      </c>
      <c r="Q60" s="55">
        <f t="shared" si="11"/>
        <v>0</v>
      </c>
      <c r="R60" s="43">
        <f t="shared" si="13"/>
        <v>0</v>
      </c>
      <c r="S60" s="43">
        <f t="shared" si="14"/>
        <v>0</v>
      </c>
    </row>
    <row r="61" spans="1:19" ht="22.5" customHeight="1" x14ac:dyDescent="0.25">
      <c r="A61" s="44">
        <v>39</v>
      </c>
      <c r="B61" s="50" t="str">
        <f>IF('Proje Bilgileri'!B51&lt;&gt;"",'Proje Bilgileri'!B51,"")</f>
        <v/>
      </c>
      <c r="C61" s="209"/>
      <c r="D61" s="207"/>
      <c r="E61" s="210"/>
      <c r="F61" s="210"/>
      <c r="G61" s="210"/>
      <c r="H61" s="210"/>
      <c r="I61" s="210"/>
      <c r="J61" s="210"/>
      <c r="K61" s="54" t="str">
        <f>IF('Proje Bilgileri'!B51&lt;&gt;"",IF(OR(F61&gt;R61,G61&gt;S61),0,D61+E61+F61+G61-H61-I61-J61),"")</f>
        <v/>
      </c>
      <c r="L61" s="59" t="str">
        <f t="shared" si="8"/>
        <v/>
      </c>
      <c r="M61" s="64">
        <f>'Proje Bilgileri'!E65</f>
        <v>0</v>
      </c>
      <c r="N61" s="55">
        <f t="shared" si="9"/>
        <v>0</v>
      </c>
      <c r="O61" s="55">
        <f t="shared" si="10"/>
        <v>0</v>
      </c>
      <c r="P61" s="55">
        <f t="shared" si="12"/>
        <v>0</v>
      </c>
      <c r="Q61" s="55">
        <f t="shared" si="11"/>
        <v>0</v>
      </c>
      <c r="R61" s="43">
        <f t="shared" si="13"/>
        <v>0</v>
      </c>
      <c r="S61" s="43">
        <f t="shared" si="14"/>
        <v>0</v>
      </c>
    </row>
    <row r="62" spans="1:19" ht="22.5" customHeight="1" x14ac:dyDescent="0.25">
      <c r="A62" s="44">
        <v>40</v>
      </c>
      <c r="B62" s="50" t="str">
        <f>IF('Proje Bilgileri'!B52&lt;&gt;"",'Proje Bilgileri'!B52,"")</f>
        <v/>
      </c>
      <c r="C62" s="209"/>
      <c r="D62" s="207"/>
      <c r="E62" s="210"/>
      <c r="F62" s="210"/>
      <c r="G62" s="210"/>
      <c r="H62" s="210"/>
      <c r="I62" s="210"/>
      <c r="J62" s="210"/>
      <c r="K62" s="54" t="str">
        <f>IF('Proje Bilgileri'!B52&lt;&gt;"",IF(OR(F62&gt;R62,G62&gt;S62),0,D62+E62+F62+G62-H62-I62-J62),"")</f>
        <v/>
      </c>
      <c r="L62" s="59" t="str">
        <f t="shared" si="8"/>
        <v/>
      </c>
      <c r="M62" s="64">
        <f>'Proje Bilgileri'!E66</f>
        <v>0</v>
      </c>
      <c r="N62" s="55">
        <f t="shared" si="9"/>
        <v>0</v>
      </c>
      <c r="O62" s="55">
        <f t="shared" si="10"/>
        <v>0</v>
      </c>
      <c r="P62" s="55">
        <f t="shared" si="12"/>
        <v>0</v>
      </c>
      <c r="Q62" s="55">
        <f t="shared" si="11"/>
        <v>0</v>
      </c>
      <c r="R62" s="43">
        <f t="shared" si="13"/>
        <v>0</v>
      </c>
      <c r="S62" s="43">
        <f t="shared" si="14"/>
        <v>0</v>
      </c>
    </row>
    <row r="63" spans="1:19" ht="30.75" customHeight="1" x14ac:dyDescent="0.25">
      <c r="A63" s="302" t="s">
        <v>66</v>
      </c>
      <c r="B63" s="302"/>
      <c r="C63" s="60" t="str">
        <f>IF($K$29&gt;0,SUM(C43:C62),"")</f>
        <v/>
      </c>
      <c r="D63" s="61" t="str">
        <f t="shared" ref="D63:J63" si="15">IF($K$29&gt;0,SUM(D43:D62),"")</f>
        <v/>
      </c>
      <c r="E63" s="62" t="str">
        <f t="shared" si="15"/>
        <v/>
      </c>
      <c r="F63" s="62" t="str">
        <f t="shared" si="15"/>
        <v/>
      </c>
      <c r="G63" s="62" t="str">
        <f t="shared" si="15"/>
        <v/>
      </c>
      <c r="H63" s="62" t="str">
        <f t="shared" si="15"/>
        <v/>
      </c>
      <c r="I63" s="62" t="str">
        <f t="shared" si="15"/>
        <v/>
      </c>
      <c r="J63" s="62" t="str">
        <f t="shared" si="15"/>
        <v/>
      </c>
      <c r="K63" s="62">
        <f>SUM(K43:K62)</f>
        <v>0</v>
      </c>
    </row>
    <row r="64" spans="1:19" x14ac:dyDescent="0.25">
      <c r="A64" s="301" t="s">
        <v>67</v>
      </c>
      <c r="B64" s="301"/>
      <c r="C64" s="301"/>
      <c r="D64" s="301"/>
      <c r="E64" s="301"/>
      <c r="F64" s="301"/>
      <c r="G64" s="301"/>
      <c r="H64" s="301"/>
      <c r="I64" s="301"/>
      <c r="J64" s="301"/>
      <c r="K64" s="301"/>
      <c r="L64" s="57"/>
      <c r="N64" s="65"/>
      <c r="O64" s="65"/>
      <c r="P64" s="65"/>
      <c r="Q64" s="65"/>
      <c r="R64" s="65"/>
      <c r="S64" s="65"/>
    </row>
    <row r="65" spans="1:17" x14ac:dyDescent="0.25">
      <c r="C65" s="65"/>
      <c r="L65" s="57"/>
      <c r="N65" s="65"/>
      <c r="O65" s="65"/>
      <c r="P65" s="65"/>
      <c r="Q65" s="65"/>
    </row>
    <row r="66" spans="1:17" x14ac:dyDescent="0.25">
      <c r="A66" s="45" t="s">
        <v>68</v>
      </c>
      <c r="B66" t="s">
        <v>69</v>
      </c>
      <c r="C66" s="288" t="s">
        <v>70</v>
      </c>
      <c r="D66" s="288"/>
      <c r="E66" s="297" t="s">
        <v>71</v>
      </c>
      <c r="F66" s="297"/>
      <c r="G66" s="297"/>
      <c r="H66" s="63"/>
      <c r="I66" s="63"/>
      <c r="L66" s="57"/>
      <c r="N66" s="65"/>
      <c r="O66" s="65"/>
      <c r="P66" s="65"/>
      <c r="Q66" s="65"/>
    </row>
    <row r="67" spans="1:17" x14ac:dyDescent="0.25">
      <c r="C67" s="288" t="s">
        <v>72</v>
      </c>
      <c r="D67" s="288"/>
      <c r="E67" s="289"/>
      <c r="F67" s="289"/>
      <c r="G67" s="289"/>
      <c r="H67" s="65"/>
      <c r="I67" s="65"/>
      <c r="L67" s="57"/>
      <c r="N67" s="65"/>
      <c r="O67" s="65"/>
      <c r="P67" s="65"/>
      <c r="Q67" s="65"/>
    </row>
  </sheetData>
  <sheetProtection algorithmName="SHA-512" hashValue="4HyEcrKOg8PXwUJKaRLi6/o1XcNDNzpBKD75HYeMwEhRP6DR31D8KBDI7oP1S6StBnz+EM/qTF3mIQcjgstiKw==" saltValue="ZL2MDJy0IOGHi+QVAVQinw==" spinCount="100000" sheet="1" objects="1" scenarios="1"/>
  <mergeCells count="48">
    <mergeCell ref="C66:D66"/>
    <mergeCell ref="E66:G66"/>
    <mergeCell ref="C67:D67"/>
    <mergeCell ref="E67:G67"/>
    <mergeCell ref="N41:O41"/>
    <mergeCell ref="P41:Q41"/>
    <mergeCell ref="R41:S41"/>
    <mergeCell ref="A63:B63"/>
    <mergeCell ref="A64:K64"/>
    <mergeCell ref="B40:K40"/>
    <mergeCell ref="A41:A42"/>
    <mergeCell ref="B41:B42"/>
    <mergeCell ref="C41:C42"/>
    <mergeCell ref="D41:D42"/>
    <mergeCell ref="E41:E42"/>
    <mergeCell ref="F41:F42"/>
    <mergeCell ref="G41:G42"/>
    <mergeCell ref="H41:J41"/>
    <mergeCell ref="K41:K42"/>
    <mergeCell ref="A35:K35"/>
    <mergeCell ref="A36:K36"/>
    <mergeCell ref="A37:K37"/>
    <mergeCell ref="A38:K38"/>
    <mergeCell ref="B39:K39"/>
    <mergeCell ref="A1:K1"/>
    <mergeCell ref="A2:K2"/>
    <mergeCell ref="B5:K5"/>
    <mergeCell ref="A30:K30"/>
    <mergeCell ref="K7:K8"/>
    <mergeCell ref="A29:B29"/>
    <mergeCell ref="A4:K4"/>
    <mergeCell ref="A3:K3"/>
    <mergeCell ref="B6:K6"/>
    <mergeCell ref="A7:A8"/>
    <mergeCell ref="B7:B8"/>
    <mergeCell ref="N7:O7"/>
    <mergeCell ref="P7:Q7"/>
    <mergeCell ref="R7:S7"/>
    <mergeCell ref="C33:D33"/>
    <mergeCell ref="E33:G33"/>
    <mergeCell ref="C7:C8"/>
    <mergeCell ref="D7:D8"/>
    <mergeCell ref="E7:E8"/>
    <mergeCell ref="F7:F8"/>
    <mergeCell ref="G7:G8"/>
    <mergeCell ref="H7:J7"/>
    <mergeCell ref="C32:D32"/>
    <mergeCell ref="E32:G32"/>
  </mergeCells>
  <dataValidations count="4">
    <dataValidation type="whole" allowBlank="1" showInputMessage="1" showErrorMessage="1" error="Prim gün sayısı 30 günden fazla olamaz." sqref="C9:C28 C43:C62" xr:uid="{00000000-0002-0000-03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Çıplak Brüt Ücret+İkramiye)*%20,5. Emekli personel için en fazla (Çıplak Brüt Ücret + İkramiye) * %24,5 olabilir." sqref="F9:F28 F43:F62" xr:uid="{00000000-0002-0000-0300-000001000000}">
      <formula1>0</formula1>
      <formula2>R9</formula2>
    </dataValidation>
    <dataValidation type="decimal" allowBlank="1" showInputMessage="1" showErrorMessage="1" errorTitle="Fazla değer" error="İşsizlik Sigortasi İşveren Payı tavan değeri aşılmıştır. Lütfen bilgileri gözden geçiriniz." prompt="Emekli olmayan personel için en fazla (Çıplak Brüt Ücret+İkramiye) * %2 olabilir. Emekli personel için ise &quot;0&quot; olmalıdır." sqref="G9:G28 G43:G62" xr:uid="{00000000-0002-0000-0300-000002000000}">
      <formula1>0</formula1>
      <formula2>S9</formula2>
    </dataValidation>
    <dataValidation allowBlank="1" showInputMessage="1" showErrorMessage="1" prompt="Bordroda yer alan Çıplak Brüt Ücret yazılmalıdır. Her türlü ayni ve nakdi yardımlar dâhil edilMEmelidir." sqref="D9:D28 D43:D62" xr:uid="{00000000-0002-0000-0300-000003000000}"/>
  </dataValidations>
  <printOptions verticalCentered="1"/>
  <pageMargins left="0.19685039370078741" right="0.19685039370078741" top="0.39370078740157483" bottom="0.39370078740157483" header="0.31496062992125984" footer="0.31496062992125984"/>
  <pageSetup paperSize="9" scale="54" orientation="portrait" r:id="rId1"/>
  <headerFooter scaleWithDoc="0" alignWithMargins="0"/>
  <rowBreaks count="1" manualBreakCount="1">
    <brk id="2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pageSetUpPr fitToPage="1"/>
  </sheetPr>
  <dimension ref="A1:Z67"/>
  <sheetViews>
    <sheetView zoomScaleNormal="100" workbookViewId="0">
      <selection activeCell="C9" sqref="C9"/>
    </sheetView>
  </sheetViews>
  <sheetFormatPr defaultRowHeight="15" x14ac:dyDescent="0.25"/>
  <cols>
    <col min="2" max="2" width="34.7109375" customWidth="1"/>
    <col min="3" max="3" width="9.140625" style="65"/>
    <col min="4" max="6" width="12.7109375" customWidth="1"/>
    <col min="7" max="11" width="18.7109375" customWidth="1"/>
    <col min="12" max="12" width="47" style="56" bestFit="1" customWidth="1"/>
    <col min="13" max="19" width="10.5703125" hidden="1" customWidth="1"/>
  </cols>
  <sheetData>
    <row r="1" spans="1:26" ht="15.75" x14ac:dyDescent="0.25">
      <c r="A1" s="298" t="s">
        <v>49</v>
      </c>
      <c r="B1" s="298"/>
      <c r="C1" s="298"/>
      <c r="D1" s="298"/>
      <c r="E1" s="298"/>
      <c r="F1" s="298"/>
      <c r="G1" s="298"/>
      <c r="H1" s="298"/>
      <c r="I1" s="298"/>
      <c r="J1" s="298"/>
      <c r="K1" s="298"/>
    </row>
    <row r="2" spans="1:26" x14ac:dyDescent="0.25">
      <c r="A2" s="297" t="str">
        <f>IF(Dönem&lt;&gt;"",CONCATENATE(Dönem, ".Dönem"),"")</f>
        <v/>
      </c>
      <c r="B2" s="297"/>
      <c r="C2" s="297"/>
      <c r="D2" s="297"/>
      <c r="E2" s="297"/>
      <c r="F2" s="297"/>
      <c r="G2" s="297"/>
      <c r="H2" s="297"/>
      <c r="I2" s="297"/>
      <c r="J2" s="297"/>
      <c r="K2" s="297"/>
    </row>
    <row r="3" spans="1:26" x14ac:dyDescent="0.25">
      <c r="A3" s="297" t="str">
        <f>IF(DönemBaş&lt;&gt;"",CONCATENATE(VLOOKUP(MONTH(DönemBaş)+1,Takvim,2,0)," ayına aittir."),"")</f>
        <v/>
      </c>
      <c r="B3" s="297"/>
      <c r="C3" s="297"/>
      <c r="D3" s="297"/>
      <c r="E3" s="297"/>
      <c r="F3" s="297"/>
      <c r="G3" s="297"/>
      <c r="H3" s="297"/>
      <c r="I3" s="297"/>
      <c r="J3" s="297"/>
      <c r="K3" s="297"/>
    </row>
    <row r="4" spans="1:26" ht="18.75" customHeight="1" thickBot="1" x14ac:dyDescent="0.35">
      <c r="A4" s="303" t="s">
        <v>50</v>
      </c>
      <c r="B4" s="303"/>
      <c r="C4" s="303"/>
      <c r="D4" s="303"/>
      <c r="E4" s="303"/>
      <c r="F4" s="303"/>
      <c r="G4" s="303"/>
      <c r="H4" s="303"/>
      <c r="I4" s="303"/>
      <c r="J4" s="303"/>
      <c r="K4" s="303"/>
    </row>
    <row r="5" spans="1:26" ht="27" customHeight="1" thickBot="1" x14ac:dyDescent="0.3">
      <c r="A5" s="39" t="s">
        <v>1</v>
      </c>
      <c r="B5" s="299" t="str">
        <f>IF(ProjeNo&lt;&gt;"",ProjeNo,"")</f>
        <v/>
      </c>
      <c r="C5" s="299"/>
      <c r="D5" s="299"/>
      <c r="E5" s="299"/>
      <c r="F5" s="299"/>
      <c r="G5" s="299"/>
      <c r="H5" s="299"/>
      <c r="I5" s="299"/>
      <c r="J5" s="299"/>
      <c r="K5" s="300"/>
    </row>
    <row r="6" spans="1:26" ht="25.5" customHeight="1" thickBot="1" x14ac:dyDescent="0.3">
      <c r="A6" s="39" t="s">
        <v>2</v>
      </c>
      <c r="B6" s="299" t="str">
        <f>IF(ProjeAdı&lt;&gt;"",ProjeAdı,"")</f>
        <v/>
      </c>
      <c r="C6" s="299"/>
      <c r="D6" s="299"/>
      <c r="E6" s="299"/>
      <c r="F6" s="299"/>
      <c r="G6" s="299"/>
      <c r="H6" s="299"/>
      <c r="I6" s="299"/>
      <c r="J6" s="299"/>
      <c r="K6" s="300"/>
    </row>
    <row r="7" spans="1:26" ht="24" customHeight="1" thickBot="1" x14ac:dyDescent="0.3">
      <c r="A7" s="290" t="s">
        <v>10</v>
      </c>
      <c r="B7" s="290" t="s">
        <v>11</v>
      </c>
      <c r="C7" s="290" t="s">
        <v>51</v>
      </c>
      <c r="D7" s="290" t="s">
        <v>52</v>
      </c>
      <c r="E7" s="290" t="s">
        <v>53</v>
      </c>
      <c r="F7" s="290" t="s">
        <v>54</v>
      </c>
      <c r="G7" s="292" t="s">
        <v>55</v>
      </c>
      <c r="H7" s="294" t="s">
        <v>56</v>
      </c>
      <c r="I7" s="295"/>
      <c r="J7" s="296"/>
      <c r="K7" s="290" t="s">
        <v>57</v>
      </c>
      <c r="L7" s="57"/>
      <c r="N7" s="287" t="s">
        <v>8</v>
      </c>
      <c r="O7" s="287"/>
      <c r="P7" s="287" t="s">
        <v>58</v>
      </c>
      <c r="Q7" s="287"/>
      <c r="R7" s="287" t="s">
        <v>59</v>
      </c>
      <c r="S7" s="287"/>
    </row>
    <row r="8" spans="1:26" s="41" customFormat="1" ht="75" customHeight="1" thickBot="1" x14ac:dyDescent="0.3">
      <c r="A8" s="291"/>
      <c r="B8" s="291"/>
      <c r="C8" s="291"/>
      <c r="D8" s="291"/>
      <c r="E8" s="291"/>
      <c r="F8" s="291"/>
      <c r="G8" s="293"/>
      <c r="H8" s="66" t="s">
        <v>60</v>
      </c>
      <c r="I8" s="48" t="s">
        <v>61</v>
      </c>
      <c r="J8" s="49" t="s">
        <v>177</v>
      </c>
      <c r="K8" s="291"/>
      <c r="L8" s="58"/>
      <c r="M8" s="40" t="s">
        <v>14</v>
      </c>
      <c r="N8" s="40" t="s">
        <v>63</v>
      </c>
      <c r="O8" s="40" t="s">
        <v>64</v>
      </c>
      <c r="P8" s="40" t="s">
        <v>65</v>
      </c>
      <c r="Q8" s="40" t="s">
        <v>55</v>
      </c>
      <c r="R8" s="40" t="s">
        <v>65</v>
      </c>
      <c r="S8" s="40" t="s">
        <v>64</v>
      </c>
      <c r="Z8"/>
    </row>
    <row r="9" spans="1:26" ht="22.5" customHeight="1" x14ac:dyDescent="0.25">
      <c r="A9" s="51">
        <v>1</v>
      </c>
      <c r="B9" s="52" t="str">
        <f>IF('Proje Bilgileri'!B13&lt;&gt;"",'Proje Bilgileri'!B13,"")</f>
        <v/>
      </c>
      <c r="C9" s="206"/>
      <c r="D9" s="207"/>
      <c r="E9" s="207"/>
      <c r="F9" s="208"/>
      <c r="G9" s="208"/>
      <c r="H9" s="207"/>
      <c r="I9" s="207"/>
      <c r="J9" s="207"/>
      <c r="K9" s="54" t="str">
        <f>IF('Proje Bilgileri'!B13&lt;&gt;"",IF(OR(F9&gt;R9,G9&gt;S9),0,D9+E9+F9+G9-H9-I9-J9),"")</f>
        <v/>
      </c>
      <c r="L9" s="59" t="str">
        <f t="shared" ref="L9:L28" si="0">IF(OR(F9&gt;R9,G9&gt;S9),"Toplam maliyetin hesaplanabilmesi için SGK işveren payı ve işsizlik sigortası işveren payının tavan değerleri aşmaması gerekmektedir.","")</f>
        <v/>
      </c>
      <c r="M9" s="64">
        <f>'Proje Bilgileri'!E13</f>
        <v>0</v>
      </c>
      <c r="N9" s="55">
        <f t="shared" ref="N9:N28" si="1">IFERROR(IF(M9="EVET",VLOOKUP(YilDönem,SGKTAVAN,2,0)*0.245,VLOOKUP(YilDönem,SGKTAVAN,2,0)*0.205),0)</f>
        <v>0</v>
      </c>
      <c r="O9" s="55">
        <f t="shared" ref="O9:O28" si="2">IFERROR(IF(M9="EVET",0,VLOOKUP(YilDönem,SGKTAVAN,2,0)*0.02),0)</f>
        <v>0</v>
      </c>
      <c r="P9" s="55">
        <f>IF(M9="EVET",(D9+E9)*0.245,(D9+E9)*0.205)</f>
        <v>0</v>
      </c>
      <c r="Q9" s="55">
        <f t="shared" ref="Q9:Q28" si="3">IF(M9="EVET",0,(D9+E9)*0.02)</f>
        <v>0</v>
      </c>
      <c r="R9" s="43">
        <f>ROUNDUP(MIN(N9,P9),0)</f>
        <v>0</v>
      </c>
      <c r="S9" s="43">
        <f>ROUNDUP(MIN(O9,Q9),0)</f>
        <v>0</v>
      </c>
    </row>
    <row r="10" spans="1:26" ht="22.5" customHeight="1" x14ac:dyDescent="0.25">
      <c r="A10" s="44">
        <v>2</v>
      </c>
      <c r="B10" s="50" t="str">
        <f>IF('Proje Bilgileri'!B14&lt;&gt;"",'Proje Bilgileri'!B14,"")</f>
        <v/>
      </c>
      <c r="C10" s="209"/>
      <c r="D10" s="207"/>
      <c r="E10" s="210"/>
      <c r="F10" s="210"/>
      <c r="G10" s="210"/>
      <c r="H10" s="210"/>
      <c r="I10" s="210"/>
      <c r="J10" s="210"/>
      <c r="K10" s="54" t="str">
        <f>IF('Proje Bilgileri'!B14&lt;&gt;"",IF(OR(F10&gt;R10,G10&gt;S10),0,D10+E10+F10+G10-H10-I10-J10),"")</f>
        <v/>
      </c>
      <c r="L10" s="59" t="str">
        <f t="shared" si="0"/>
        <v/>
      </c>
      <c r="M10" s="64">
        <f>'Proje Bilgileri'!E14</f>
        <v>0</v>
      </c>
      <c r="N10" s="55">
        <f t="shared" si="1"/>
        <v>0</v>
      </c>
      <c r="O10" s="55">
        <f t="shared" si="2"/>
        <v>0</v>
      </c>
      <c r="P10" s="55">
        <f t="shared" ref="P10:P28" si="4">IF(M10="EVET",(D10+E10)*0.245,(D10+E10)*0.205)</f>
        <v>0</v>
      </c>
      <c r="Q10" s="55">
        <f t="shared" si="3"/>
        <v>0</v>
      </c>
      <c r="R10" s="43">
        <f t="shared" ref="R10:S28" si="5">ROUNDUP(MIN(N10,P10),0)</f>
        <v>0</v>
      </c>
      <c r="S10" s="43">
        <f t="shared" si="5"/>
        <v>0</v>
      </c>
    </row>
    <row r="11" spans="1:26" ht="22.5" customHeight="1" x14ac:dyDescent="0.25">
      <c r="A11" s="44">
        <v>3</v>
      </c>
      <c r="B11" s="50" t="str">
        <f>IF('Proje Bilgileri'!B15&lt;&gt;"",'Proje Bilgileri'!B15,"")</f>
        <v/>
      </c>
      <c r="C11" s="209"/>
      <c r="D11" s="207"/>
      <c r="E11" s="210"/>
      <c r="F11" s="210"/>
      <c r="G11" s="210"/>
      <c r="H11" s="210"/>
      <c r="I11" s="210"/>
      <c r="J11" s="210"/>
      <c r="K11" s="54" t="str">
        <f>IF('Proje Bilgileri'!B15&lt;&gt;"",IF(OR(F11&gt;R11,G11&gt;S11),0,D11+E11+F11+G11-H11-I11-J11),"")</f>
        <v/>
      </c>
      <c r="L11" s="59" t="str">
        <f t="shared" si="0"/>
        <v/>
      </c>
      <c r="M11" s="64">
        <f>'Proje Bilgileri'!E15</f>
        <v>0</v>
      </c>
      <c r="N11" s="55">
        <f t="shared" si="1"/>
        <v>0</v>
      </c>
      <c r="O11" s="55">
        <f t="shared" si="2"/>
        <v>0</v>
      </c>
      <c r="P11" s="55">
        <f t="shared" si="4"/>
        <v>0</v>
      </c>
      <c r="Q11" s="55">
        <f t="shared" si="3"/>
        <v>0</v>
      </c>
      <c r="R11" s="43">
        <f t="shared" si="5"/>
        <v>0</v>
      </c>
      <c r="S11" s="43">
        <f t="shared" si="5"/>
        <v>0</v>
      </c>
    </row>
    <row r="12" spans="1:26" ht="22.5" customHeight="1" x14ac:dyDescent="0.25">
      <c r="A12" s="44">
        <v>4</v>
      </c>
      <c r="B12" s="50" t="str">
        <f>IF('Proje Bilgileri'!B16&lt;&gt;"",'Proje Bilgileri'!B16,"")</f>
        <v/>
      </c>
      <c r="C12" s="209"/>
      <c r="D12" s="207"/>
      <c r="E12" s="210"/>
      <c r="F12" s="210"/>
      <c r="G12" s="210"/>
      <c r="H12" s="210"/>
      <c r="I12" s="210"/>
      <c r="J12" s="210"/>
      <c r="K12" s="54" t="str">
        <f>IF('Proje Bilgileri'!B16&lt;&gt;"",IF(OR(F12&gt;R12,G12&gt;S12),0,D12+E12+F12+G12-H12-I12-J12),"")</f>
        <v/>
      </c>
      <c r="L12" s="59" t="str">
        <f t="shared" si="0"/>
        <v/>
      </c>
      <c r="M12" s="64">
        <f>'Proje Bilgileri'!E16</f>
        <v>0</v>
      </c>
      <c r="N12" s="55">
        <f t="shared" si="1"/>
        <v>0</v>
      </c>
      <c r="O12" s="55">
        <f t="shared" si="2"/>
        <v>0</v>
      </c>
      <c r="P12" s="55">
        <f t="shared" si="4"/>
        <v>0</v>
      </c>
      <c r="Q12" s="55">
        <f t="shared" si="3"/>
        <v>0</v>
      </c>
      <c r="R12" s="43">
        <f t="shared" si="5"/>
        <v>0</v>
      </c>
      <c r="S12" s="43">
        <f t="shared" si="5"/>
        <v>0</v>
      </c>
    </row>
    <row r="13" spans="1:26" ht="22.5" customHeight="1" x14ac:dyDescent="0.25">
      <c r="A13" s="44">
        <v>5</v>
      </c>
      <c r="B13" s="50" t="str">
        <f>IF('Proje Bilgileri'!B17&lt;&gt;"",'Proje Bilgileri'!B17,"")</f>
        <v/>
      </c>
      <c r="C13" s="209"/>
      <c r="D13" s="207"/>
      <c r="E13" s="210"/>
      <c r="F13" s="210"/>
      <c r="G13" s="210"/>
      <c r="H13" s="210"/>
      <c r="I13" s="210"/>
      <c r="J13" s="210"/>
      <c r="K13" s="54" t="str">
        <f>IF('Proje Bilgileri'!B17&lt;&gt;"",IF(OR(F13&gt;R13,G13&gt;S13),0,D13+E13+F13+G13-H13-I13-J13),"")</f>
        <v/>
      </c>
      <c r="L13" s="59" t="str">
        <f t="shared" si="0"/>
        <v/>
      </c>
      <c r="M13" s="64">
        <f>'Proje Bilgileri'!E17</f>
        <v>0</v>
      </c>
      <c r="N13" s="55">
        <f t="shared" si="1"/>
        <v>0</v>
      </c>
      <c r="O13" s="55">
        <f t="shared" si="2"/>
        <v>0</v>
      </c>
      <c r="P13" s="55">
        <f t="shared" si="4"/>
        <v>0</v>
      </c>
      <c r="Q13" s="55">
        <f t="shared" si="3"/>
        <v>0</v>
      </c>
      <c r="R13" s="43">
        <f t="shared" si="5"/>
        <v>0</v>
      </c>
      <c r="S13" s="43">
        <f t="shared" si="5"/>
        <v>0</v>
      </c>
    </row>
    <row r="14" spans="1:26" ht="22.5" customHeight="1" x14ac:dyDescent="0.25">
      <c r="A14" s="44">
        <v>6</v>
      </c>
      <c r="B14" s="50" t="str">
        <f>IF('Proje Bilgileri'!B18&lt;&gt;"",'Proje Bilgileri'!B18,"")</f>
        <v/>
      </c>
      <c r="C14" s="209"/>
      <c r="D14" s="207"/>
      <c r="E14" s="210"/>
      <c r="F14" s="210"/>
      <c r="G14" s="210"/>
      <c r="H14" s="210"/>
      <c r="I14" s="210"/>
      <c r="J14" s="210"/>
      <c r="K14" s="54" t="str">
        <f>IF('Proje Bilgileri'!B18&lt;&gt;"",IF(OR(F14&gt;R14,G14&gt;S14),0,D14+E14+F14+G14-H14-I14-J14),"")</f>
        <v/>
      </c>
      <c r="L14" s="59" t="str">
        <f t="shared" si="0"/>
        <v/>
      </c>
      <c r="M14" s="64">
        <f>'Proje Bilgileri'!E18</f>
        <v>0</v>
      </c>
      <c r="N14" s="55">
        <f t="shared" si="1"/>
        <v>0</v>
      </c>
      <c r="O14" s="55">
        <f t="shared" si="2"/>
        <v>0</v>
      </c>
      <c r="P14" s="55">
        <f t="shared" si="4"/>
        <v>0</v>
      </c>
      <c r="Q14" s="55">
        <f t="shared" si="3"/>
        <v>0</v>
      </c>
      <c r="R14" s="43">
        <f t="shared" si="5"/>
        <v>0</v>
      </c>
      <c r="S14" s="43">
        <f t="shared" si="5"/>
        <v>0</v>
      </c>
    </row>
    <row r="15" spans="1:26" ht="22.5" customHeight="1" x14ac:dyDescent="0.25">
      <c r="A15" s="44">
        <v>7</v>
      </c>
      <c r="B15" s="50" t="str">
        <f>IF('Proje Bilgileri'!B19&lt;&gt;"",'Proje Bilgileri'!B19,"")</f>
        <v/>
      </c>
      <c r="C15" s="209"/>
      <c r="D15" s="207"/>
      <c r="E15" s="210"/>
      <c r="F15" s="210"/>
      <c r="G15" s="210"/>
      <c r="H15" s="210"/>
      <c r="I15" s="210"/>
      <c r="J15" s="210"/>
      <c r="K15" s="54" t="str">
        <f>IF('Proje Bilgileri'!B19&lt;&gt;"",IF(OR(F15&gt;R15,G15&gt;S15),0,D15+E15+F15+G15-H15-I15-J15),"")</f>
        <v/>
      </c>
      <c r="L15" s="59" t="str">
        <f t="shared" si="0"/>
        <v/>
      </c>
      <c r="M15" s="64">
        <f>'Proje Bilgileri'!E19</f>
        <v>0</v>
      </c>
      <c r="N15" s="55">
        <f t="shared" si="1"/>
        <v>0</v>
      </c>
      <c r="O15" s="55">
        <f t="shared" si="2"/>
        <v>0</v>
      </c>
      <c r="P15" s="55">
        <f t="shared" si="4"/>
        <v>0</v>
      </c>
      <c r="Q15" s="55">
        <f t="shared" si="3"/>
        <v>0</v>
      </c>
      <c r="R15" s="43">
        <f t="shared" si="5"/>
        <v>0</v>
      </c>
      <c r="S15" s="43">
        <f t="shared" si="5"/>
        <v>0</v>
      </c>
    </row>
    <row r="16" spans="1:26" ht="22.5" customHeight="1" x14ac:dyDescent="0.25">
      <c r="A16" s="44">
        <v>8</v>
      </c>
      <c r="B16" s="50" t="str">
        <f>IF('Proje Bilgileri'!B20&lt;&gt;"",'Proje Bilgileri'!B20,"")</f>
        <v/>
      </c>
      <c r="C16" s="209"/>
      <c r="D16" s="207"/>
      <c r="E16" s="210"/>
      <c r="F16" s="210"/>
      <c r="G16" s="210"/>
      <c r="H16" s="210"/>
      <c r="I16" s="210"/>
      <c r="J16" s="210"/>
      <c r="K16" s="54" t="str">
        <f>IF('Proje Bilgileri'!B20&lt;&gt;"",IF(OR(F16&gt;R16,G16&gt;S16),0,D16+E16+F16+G16-H16-I16-J16),"")</f>
        <v/>
      </c>
      <c r="L16" s="59" t="str">
        <f t="shared" si="0"/>
        <v/>
      </c>
      <c r="M16" s="64">
        <f>'Proje Bilgileri'!E20</f>
        <v>0</v>
      </c>
      <c r="N16" s="55">
        <f t="shared" si="1"/>
        <v>0</v>
      </c>
      <c r="O16" s="55">
        <f t="shared" si="2"/>
        <v>0</v>
      </c>
      <c r="P16" s="55">
        <f t="shared" si="4"/>
        <v>0</v>
      </c>
      <c r="Q16" s="55">
        <f t="shared" si="3"/>
        <v>0</v>
      </c>
      <c r="R16" s="43">
        <f t="shared" si="5"/>
        <v>0</v>
      </c>
      <c r="S16" s="43">
        <f t="shared" si="5"/>
        <v>0</v>
      </c>
    </row>
    <row r="17" spans="1:19" ht="22.5" customHeight="1" x14ac:dyDescent="0.25">
      <c r="A17" s="44">
        <v>9</v>
      </c>
      <c r="B17" s="50" t="str">
        <f>IF('Proje Bilgileri'!B21&lt;&gt;"",'Proje Bilgileri'!B21,"")</f>
        <v/>
      </c>
      <c r="C17" s="209"/>
      <c r="D17" s="207"/>
      <c r="E17" s="210"/>
      <c r="F17" s="210"/>
      <c r="G17" s="210"/>
      <c r="H17" s="210"/>
      <c r="I17" s="210"/>
      <c r="J17" s="210"/>
      <c r="K17" s="54" t="str">
        <f>IF('Proje Bilgileri'!B21&lt;&gt;"",IF(OR(F17&gt;R17,G17&gt;S17),0,D17+E17+F17+G17-H17-I17-J17),"")</f>
        <v/>
      </c>
      <c r="L17" s="59" t="str">
        <f t="shared" si="0"/>
        <v/>
      </c>
      <c r="M17" s="64">
        <f>'Proje Bilgileri'!E21</f>
        <v>0</v>
      </c>
      <c r="N17" s="55">
        <f t="shared" si="1"/>
        <v>0</v>
      </c>
      <c r="O17" s="55">
        <f t="shared" si="2"/>
        <v>0</v>
      </c>
      <c r="P17" s="55">
        <f t="shared" si="4"/>
        <v>0</v>
      </c>
      <c r="Q17" s="55">
        <f t="shared" si="3"/>
        <v>0</v>
      </c>
      <c r="R17" s="43">
        <f t="shared" si="5"/>
        <v>0</v>
      </c>
      <c r="S17" s="43">
        <f t="shared" si="5"/>
        <v>0</v>
      </c>
    </row>
    <row r="18" spans="1:19" ht="22.5" customHeight="1" x14ac:dyDescent="0.25">
      <c r="A18" s="44">
        <v>10</v>
      </c>
      <c r="B18" s="50" t="str">
        <f>IF('Proje Bilgileri'!B22&lt;&gt;"",'Proje Bilgileri'!B22,"")</f>
        <v/>
      </c>
      <c r="C18" s="209"/>
      <c r="D18" s="207"/>
      <c r="E18" s="210"/>
      <c r="F18" s="210"/>
      <c r="G18" s="210"/>
      <c r="H18" s="210"/>
      <c r="I18" s="210"/>
      <c r="J18" s="210"/>
      <c r="K18" s="54" t="str">
        <f>IF('Proje Bilgileri'!B22&lt;&gt;"",IF(OR(F18&gt;R18,G18&gt;S18),0,D18+E18+F18+G18-H18-I18-J18),"")</f>
        <v/>
      </c>
      <c r="L18" s="59" t="str">
        <f t="shared" si="0"/>
        <v/>
      </c>
      <c r="M18" s="64">
        <f>'Proje Bilgileri'!E22</f>
        <v>0</v>
      </c>
      <c r="N18" s="55">
        <f t="shared" si="1"/>
        <v>0</v>
      </c>
      <c r="O18" s="55">
        <f t="shared" si="2"/>
        <v>0</v>
      </c>
      <c r="P18" s="55">
        <f t="shared" si="4"/>
        <v>0</v>
      </c>
      <c r="Q18" s="55">
        <f t="shared" si="3"/>
        <v>0</v>
      </c>
      <c r="R18" s="43">
        <f t="shared" si="5"/>
        <v>0</v>
      </c>
      <c r="S18" s="43">
        <f t="shared" si="5"/>
        <v>0</v>
      </c>
    </row>
    <row r="19" spans="1:19" ht="22.5" customHeight="1" x14ac:dyDescent="0.25">
      <c r="A19" s="44">
        <v>11</v>
      </c>
      <c r="B19" s="50" t="str">
        <f>IF('Proje Bilgileri'!B23&lt;&gt;"",'Proje Bilgileri'!B23,"")</f>
        <v/>
      </c>
      <c r="C19" s="209"/>
      <c r="D19" s="207"/>
      <c r="E19" s="210"/>
      <c r="F19" s="210"/>
      <c r="G19" s="210"/>
      <c r="H19" s="210"/>
      <c r="I19" s="210"/>
      <c r="J19" s="210"/>
      <c r="K19" s="54" t="str">
        <f>IF('Proje Bilgileri'!B23&lt;&gt;"",IF(OR(F19&gt;R19,G19&gt;S19),0,D19+E19+F19+G19-H19-I19-J19),"")</f>
        <v/>
      </c>
      <c r="L19" s="59" t="str">
        <f t="shared" si="0"/>
        <v/>
      </c>
      <c r="M19" s="64">
        <f>'Proje Bilgileri'!E23</f>
        <v>0</v>
      </c>
      <c r="N19" s="55">
        <f t="shared" si="1"/>
        <v>0</v>
      </c>
      <c r="O19" s="55">
        <f t="shared" si="2"/>
        <v>0</v>
      </c>
      <c r="P19" s="55">
        <f t="shared" si="4"/>
        <v>0</v>
      </c>
      <c r="Q19" s="55">
        <f t="shared" si="3"/>
        <v>0</v>
      </c>
      <c r="R19" s="43">
        <f t="shared" si="5"/>
        <v>0</v>
      </c>
      <c r="S19" s="43">
        <f t="shared" si="5"/>
        <v>0</v>
      </c>
    </row>
    <row r="20" spans="1:19" ht="22.5" customHeight="1" x14ac:dyDescent="0.25">
      <c r="A20" s="44">
        <v>12</v>
      </c>
      <c r="B20" s="50" t="str">
        <f>IF('Proje Bilgileri'!B24&lt;&gt;"",'Proje Bilgileri'!B24,"")</f>
        <v/>
      </c>
      <c r="C20" s="209"/>
      <c r="D20" s="207"/>
      <c r="E20" s="210"/>
      <c r="F20" s="210"/>
      <c r="G20" s="210"/>
      <c r="H20" s="210"/>
      <c r="I20" s="210"/>
      <c r="J20" s="210"/>
      <c r="K20" s="54" t="str">
        <f>IF('Proje Bilgileri'!B24&lt;&gt;"",IF(OR(F20&gt;R20,G20&gt;S20),0,D20+E20+F20+G20-H20-I20-J20),"")</f>
        <v/>
      </c>
      <c r="L20" s="59" t="str">
        <f t="shared" si="0"/>
        <v/>
      </c>
      <c r="M20" s="64">
        <f>'Proje Bilgileri'!E24</f>
        <v>0</v>
      </c>
      <c r="N20" s="55">
        <f t="shared" si="1"/>
        <v>0</v>
      </c>
      <c r="O20" s="55">
        <f t="shared" si="2"/>
        <v>0</v>
      </c>
      <c r="P20" s="55">
        <f t="shared" si="4"/>
        <v>0</v>
      </c>
      <c r="Q20" s="55">
        <f t="shared" si="3"/>
        <v>0</v>
      </c>
      <c r="R20" s="43">
        <f t="shared" si="5"/>
        <v>0</v>
      </c>
      <c r="S20" s="43">
        <f t="shared" si="5"/>
        <v>0</v>
      </c>
    </row>
    <row r="21" spans="1:19" ht="22.5" customHeight="1" x14ac:dyDescent="0.25">
      <c r="A21" s="44">
        <v>13</v>
      </c>
      <c r="B21" s="50" t="str">
        <f>IF('Proje Bilgileri'!B25&lt;&gt;"",'Proje Bilgileri'!B25,"")</f>
        <v/>
      </c>
      <c r="C21" s="209"/>
      <c r="D21" s="207"/>
      <c r="E21" s="210"/>
      <c r="F21" s="210"/>
      <c r="G21" s="210"/>
      <c r="H21" s="210"/>
      <c r="I21" s="210"/>
      <c r="J21" s="210"/>
      <c r="K21" s="54" t="str">
        <f>IF('Proje Bilgileri'!B25&lt;&gt;"",IF(OR(F21&gt;R21,G21&gt;S21),0,D21+E21+F21+G21-H21-I21-J21),"")</f>
        <v/>
      </c>
      <c r="L21" s="59" t="str">
        <f t="shared" si="0"/>
        <v/>
      </c>
      <c r="M21" s="64">
        <f>'Proje Bilgileri'!E25</f>
        <v>0</v>
      </c>
      <c r="N21" s="55">
        <f t="shared" si="1"/>
        <v>0</v>
      </c>
      <c r="O21" s="55">
        <f t="shared" si="2"/>
        <v>0</v>
      </c>
      <c r="P21" s="55">
        <f t="shared" si="4"/>
        <v>0</v>
      </c>
      <c r="Q21" s="55">
        <f t="shared" si="3"/>
        <v>0</v>
      </c>
      <c r="R21" s="43">
        <f t="shared" si="5"/>
        <v>0</v>
      </c>
      <c r="S21" s="43">
        <f t="shared" si="5"/>
        <v>0</v>
      </c>
    </row>
    <row r="22" spans="1:19" ht="22.5" customHeight="1" x14ac:dyDescent="0.25">
      <c r="A22" s="44">
        <v>14</v>
      </c>
      <c r="B22" s="50" t="str">
        <f>IF('Proje Bilgileri'!B26&lt;&gt;"",'Proje Bilgileri'!B26,"")</f>
        <v/>
      </c>
      <c r="C22" s="209"/>
      <c r="D22" s="207"/>
      <c r="E22" s="210"/>
      <c r="F22" s="210"/>
      <c r="G22" s="210"/>
      <c r="H22" s="210"/>
      <c r="I22" s="210"/>
      <c r="J22" s="210"/>
      <c r="K22" s="54" t="str">
        <f>IF('Proje Bilgileri'!B26&lt;&gt;"",IF(OR(F22&gt;R22,G22&gt;S22),0,D22+E22+F22+G22-H22-I22-J22),"")</f>
        <v/>
      </c>
      <c r="L22" s="59" t="str">
        <f t="shared" si="0"/>
        <v/>
      </c>
      <c r="M22" s="64">
        <f>'Proje Bilgileri'!E26</f>
        <v>0</v>
      </c>
      <c r="N22" s="55">
        <f t="shared" si="1"/>
        <v>0</v>
      </c>
      <c r="O22" s="55">
        <f t="shared" si="2"/>
        <v>0</v>
      </c>
      <c r="P22" s="55">
        <f t="shared" si="4"/>
        <v>0</v>
      </c>
      <c r="Q22" s="55">
        <f t="shared" si="3"/>
        <v>0</v>
      </c>
      <c r="R22" s="43">
        <f t="shared" si="5"/>
        <v>0</v>
      </c>
      <c r="S22" s="43">
        <f t="shared" si="5"/>
        <v>0</v>
      </c>
    </row>
    <row r="23" spans="1:19" ht="22.5" customHeight="1" x14ac:dyDescent="0.25">
      <c r="A23" s="44">
        <v>15</v>
      </c>
      <c r="B23" s="50" t="str">
        <f>IF('Proje Bilgileri'!B27&lt;&gt;"",'Proje Bilgileri'!B27,"")</f>
        <v/>
      </c>
      <c r="C23" s="209"/>
      <c r="D23" s="207"/>
      <c r="E23" s="210"/>
      <c r="F23" s="210"/>
      <c r="G23" s="210"/>
      <c r="H23" s="210"/>
      <c r="I23" s="210"/>
      <c r="J23" s="210"/>
      <c r="K23" s="54" t="str">
        <f>IF('Proje Bilgileri'!B27&lt;&gt;"",IF(OR(F23&gt;R23,G23&gt;S23),0,D23+E23+F23+G23-H23-I23-J23),"")</f>
        <v/>
      </c>
      <c r="L23" s="59" t="str">
        <f t="shared" si="0"/>
        <v/>
      </c>
      <c r="M23" s="64">
        <f>'Proje Bilgileri'!E27</f>
        <v>0</v>
      </c>
      <c r="N23" s="55">
        <f t="shared" si="1"/>
        <v>0</v>
      </c>
      <c r="O23" s="55">
        <f t="shared" si="2"/>
        <v>0</v>
      </c>
      <c r="P23" s="55">
        <f t="shared" si="4"/>
        <v>0</v>
      </c>
      <c r="Q23" s="55">
        <f t="shared" si="3"/>
        <v>0</v>
      </c>
      <c r="R23" s="43">
        <f t="shared" si="5"/>
        <v>0</v>
      </c>
      <c r="S23" s="43">
        <f t="shared" si="5"/>
        <v>0</v>
      </c>
    </row>
    <row r="24" spans="1:19" ht="22.5" customHeight="1" x14ac:dyDescent="0.25">
      <c r="A24" s="44">
        <v>16</v>
      </c>
      <c r="B24" s="50" t="str">
        <f>IF('Proje Bilgileri'!B28&lt;&gt;"",'Proje Bilgileri'!B28,"")</f>
        <v/>
      </c>
      <c r="C24" s="209"/>
      <c r="D24" s="207"/>
      <c r="E24" s="210"/>
      <c r="F24" s="210"/>
      <c r="G24" s="210"/>
      <c r="H24" s="210"/>
      <c r="I24" s="210"/>
      <c r="J24" s="210"/>
      <c r="K24" s="54" t="str">
        <f>IF('Proje Bilgileri'!B28&lt;&gt;"",IF(OR(F24&gt;R24,G24&gt;S24),0,D24+E24+F24+G24-H24-I24-J24),"")</f>
        <v/>
      </c>
      <c r="L24" s="59" t="str">
        <f t="shared" si="0"/>
        <v/>
      </c>
      <c r="M24" s="64">
        <f>'Proje Bilgileri'!E28</f>
        <v>0</v>
      </c>
      <c r="N24" s="55">
        <f t="shared" si="1"/>
        <v>0</v>
      </c>
      <c r="O24" s="55">
        <f t="shared" si="2"/>
        <v>0</v>
      </c>
      <c r="P24" s="55">
        <f t="shared" si="4"/>
        <v>0</v>
      </c>
      <c r="Q24" s="55">
        <f t="shared" si="3"/>
        <v>0</v>
      </c>
      <c r="R24" s="43">
        <f t="shared" si="5"/>
        <v>0</v>
      </c>
      <c r="S24" s="43">
        <f t="shared" si="5"/>
        <v>0</v>
      </c>
    </row>
    <row r="25" spans="1:19" ht="22.5" customHeight="1" x14ac:dyDescent="0.25">
      <c r="A25" s="44">
        <v>17</v>
      </c>
      <c r="B25" s="50" t="str">
        <f>IF('Proje Bilgileri'!B29&lt;&gt;"",'Proje Bilgileri'!B29,"")</f>
        <v/>
      </c>
      <c r="C25" s="209"/>
      <c r="D25" s="207"/>
      <c r="E25" s="210"/>
      <c r="F25" s="210"/>
      <c r="G25" s="210"/>
      <c r="H25" s="210"/>
      <c r="I25" s="210"/>
      <c r="J25" s="210"/>
      <c r="K25" s="54" t="str">
        <f>IF('Proje Bilgileri'!B29&lt;&gt;"",IF(OR(F25&gt;R25,G25&gt;S25),0,D25+E25+F25+G25-H25-I25-J25),"")</f>
        <v/>
      </c>
      <c r="L25" s="59" t="str">
        <f t="shared" si="0"/>
        <v/>
      </c>
      <c r="M25" s="64">
        <f>'Proje Bilgileri'!E29</f>
        <v>0</v>
      </c>
      <c r="N25" s="55">
        <f t="shared" si="1"/>
        <v>0</v>
      </c>
      <c r="O25" s="55">
        <f t="shared" si="2"/>
        <v>0</v>
      </c>
      <c r="P25" s="55">
        <f t="shared" si="4"/>
        <v>0</v>
      </c>
      <c r="Q25" s="55">
        <f t="shared" si="3"/>
        <v>0</v>
      </c>
      <c r="R25" s="43">
        <f t="shared" si="5"/>
        <v>0</v>
      </c>
      <c r="S25" s="43">
        <f t="shared" si="5"/>
        <v>0</v>
      </c>
    </row>
    <row r="26" spans="1:19" ht="22.5" customHeight="1" x14ac:dyDescent="0.25">
      <c r="A26" s="44">
        <v>18</v>
      </c>
      <c r="B26" s="50" t="str">
        <f>IF('Proje Bilgileri'!B30&lt;&gt;"",'Proje Bilgileri'!B30,"")</f>
        <v/>
      </c>
      <c r="C26" s="209"/>
      <c r="D26" s="207"/>
      <c r="E26" s="210"/>
      <c r="F26" s="210"/>
      <c r="G26" s="210"/>
      <c r="H26" s="210"/>
      <c r="I26" s="210"/>
      <c r="J26" s="210"/>
      <c r="K26" s="54" t="str">
        <f>IF('Proje Bilgileri'!B30&lt;&gt;"",IF(OR(F26&gt;R26,G26&gt;S26),0,D26+E26+F26+G26-H26-I26-J26),"")</f>
        <v/>
      </c>
      <c r="L26" s="59" t="str">
        <f t="shared" si="0"/>
        <v/>
      </c>
      <c r="M26" s="64">
        <f>'Proje Bilgileri'!E30</f>
        <v>0</v>
      </c>
      <c r="N26" s="55">
        <f t="shared" si="1"/>
        <v>0</v>
      </c>
      <c r="O26" s="55">
        <f t="shared" si="2"/>
        <v>0</v>
      </c>
      <c r="P26" s="55">
        <f t="shared" si="4"/>
        <v>0</v>
      </c>
      <c r="Q26" s="55">
        <f t="shared" si="3"/>
        <v>0</v>
      </c>
      <c r="R26" s="43">
        <f t="shared" si="5"/>
        <v>0</v>
      </c>
      <c r="S26" s="43">
        <f t="shared" si="5"/>
        <v>0</v>
      </c>
    </row>
    <row r="27" spans="1:19" ht="22.5" customHeight="1" x14ac:dyDescent="0.25">
      <c r="A27" s="44">
        <v>19</v>
      </c>
      <c r="B27" s="50" t="str">
        <f>IF('Proje Bilgileri'!B31&lt;&gt;"",'Proje Bilgileri'!B31,"")</f>
        <v/>
      </c>
      <c r="C27" s="209"/>
      <c r="D27" s="207"/>
      <c r="E27" s="210"/>
      <c r="F27" s="210"/>
      <c r="G27" s="210"/>
      <c r="H27" s="210"/>
      <c r="I27" s="210"/>
      <c r="J27" s="210"/>
      <c r="K27" s="54" t="str">
        <f>IF('Proje Bilgileri'!B31&lt;&gt;"",IF(OR(F27&gt;R27,G27&gt;S27),0,D27+E27+F27+G27-H27-I27-J27),"")</f>
        <v/>
      </c>
      <c r="L27" s="59" t="str">
        <f t="shared" si="0"/>
        <v/>
      </c>
      <c r="M27" s="64">
        <f>'Proje Bilgileri'!E31</f>
        <v>0</v>
      </c>
      <c r="N27" s="55">
        <f t="shared" si="1"/>
        <v>0</v>
      </c>
      <c r="O27" s="55">
        <f t="shared" si="2"/>
        <v>0</v>
      </c>
      <c r="P27" s="55">
        <f t="shared" si="4"/>
        <v>0</v>
      </c>
      <c r="Q27" s="55">
        <f t="shared" si="3"/>
        <v>0</v>
      </c>
      <c r="R27" s="43">
        <f t="shared" si="5"/>
        <v>0</v>
      </c>
      <c r="S27" s="43">
        <f t="shared" si="5"/>
        <v>0</v>
      </c>
    </row>
    <row r="28" spans="1:19" ht="22.5" customHeight="1" x14ac:dyDescent="0.25">
      <c r="A28" s="44">
        <v>20</v>
      </c>
      <c r="B28" s="50" t="str">
        <f>IF('Proje Bilgileri'!B32&lt;&gt;"",'Proje Bilgileri'!B32,"")</f>
        <v/>
      </c>
      <c r="C28" s="209"/>
      <c r="D28" s="207"/>
      <c r="E28" s="210"/>
      <c r="F28" s="210"/>
      <c r="G28" s="210"/>
      <c r="H28" s="210"/>
      <c r="I28" s="210"/>
      <c r="J28" s="210"/>
      <c r="K28" s="54" t="str">
        <f>IF('Proje Bilgileri'!B32&lt;&gt;"",IF(OR(F28&gt;R28,G28&gt;S28),0,D28+E28+F28+G28-H28-I28-J28),"")</f>
        <v/>
      </c>
      <c r="L28" s="59" t="str">
        <f t="shared" si="0"/>
        <v/>
      </c>
      <c r="M28" s="64">
        <f>'Proje Bilgileri'!E32</f>
        <v>0</v>
      </c>
      <c r="N28" s="55">
        <f t="shared" si="1"/>
        <v>0</v>
      </c>
      <c r="O28" s="55">
        <f t="shared" si="2"/>
        <v>0</v>
      </c>
      <c r="P28" s="55">
        <f t="shared" si="4"/>
        <v>0</v>
      </c>
      <c r="Q28" s="55">
        <f t="shared" si="3"/>
        <v>0</v>
      </c>
      <c r="R28" s="43">
        <f t="shared" si="5"/>
        <v>0</v>
      </c>
      <c r="S28" s="43">
        <f t="shared" si="5"/>
        <v>0</v>
      </c>
    </row>
    <row r="29" spans="1:19" ht="30.75" customHeight="1" x14ac:dyDescent="0.25">
      <c r="A29" s="302" t="s">
        <v>66</v>
      </c>
      <c r="B29" s="302"/>
      <c r="C29" s="60" t="str">
        <f>IF($K$29&gt;0,SUM(C9:C28),"")</f>
        <v/>
      </c>
      <c r="D29" s="61" t="str">
        <f t="shared" ref="D29:J29" si="6">IF($K$29&gt;0,SUM(D9:D28),"")</f>
        <v/>
      </c>
      <c r="E29" s="62" t="str">
        <f t="shared" si="6"/>
        <v/>
      </c>
      <c r="F29" s="62" t="str">
        <f t="shared" si="6"/>
        <v/>
      </c>
      <c r="G29" s="62" t="str">
        <f t="shared" si="6"/>
        <v/>
      </c>
      <c r="H29" s="62" t="str">
        <f t="shared" si="6"/>
        <v/>
      </c>
      <c r="I29" s="62" t="str">
        <f t="shared" si="6"/>
        <v/>
      </c>
      <c r="J29" s="62" t="str">
        <f t="shared" si="6"/>
        <v/>
      </c>
      <c r="K29" s="62">
        <f>SUM(K9:K28)</f>
        <v>0</v>
      </c>
    </row>
    <row r="30" spans="1:19" x14ac:dyDescent="0.25">
      <c r="A30" s="301" t="s">
        <v>67</v>
      </c>
      <c r="B30" s="301"/>
      <c r="C30" s="301"/>
      <c r="D30" s="301"/>
      <c r="E30" s="301"/>
      <c r="F30" s="301"/>
      <c r="G30" s="301"/>
      <c r="H30" s="301"/>
      <c r="I30" s="301"/>
      <c r="J30" s="301"/>
      <c r="K30" s="301"/>
      <c r="L30" s="57"/>
      <c r="N30" s="65"/>
      <c r="O30" s="65"/>
      <c r="P30" s="65"/>
      <c r="Q30" s="65"/>
      <c r="R30" s="65"/>
      <c r="S30" s="65"/>
    </row>
    <row r="31" spans="1:19" x14ac:dyDescent="0.25">
      <c r="L31" s="57"/>
      <c r="N31" s="65"/>
      <c r="O31" s="65"/>
      <c r="P31" s="65"/>
      <c r="Q31" s="65"/>
    </row>
    <row r="32" spans="1:19" x14ac:dyDescent="0.25">
      <c r="A32" s="45" t="s">
        <v>68</v>
      </c>
      <c r="B32" t="s">
        <v>69</v>
      </c>
      <c r="C32" s="288" t="s">
        <v>70</v>
      </c>
      <c r="D32" s="288"/>
      <c r="E32" s="297" t="s">
        <v>71</v>
      </c>
      <c r="F32" s="297"/>
      <c r="G32" s="297"/>
      <c r="H32" s="63"/>
      <c r="I32" s="63"/>
      <c r="L32" s="57"/>
      <c r="N32" s="65"/>
      <c r="O32" s="65"/>
      <c r="P32" s="65"/>
      <c r="Q32" s="65"/>
    </row>
    <row r="33" spans="1:26" x14ac:dyDescent="0.25">
      <c r="C33" s="288" t="s">
        <v>72</v>
      </c>
      <c r="D33" s="288"/>
      <c r="E33" s="289"/>
      <c r="F33" s="289"/>
      <c r="G33" s="289"/>
      <c r="H33" s="65"/>
      <c r="I33" s="65"/>
      <c r="L33" s="57"/>
      <c r="N33" s="65"/>
      <c r="O33" s="65"/>
      <c r="P33" s="65"/>
      <c r="Q33" s="65"/>
    </row>
    <row r="35" spans="1:26" ht="15.75" x14ac:dyDescent="0.25">
      <c r="A35" s="298" t="s">
        <v>49</v>
      </c>
      <c r="B35" s="298"/>
      <c r="C35" s="298"/>
      <c r="D35" s="298"/>
      <c r="E35" s="298"/>
      <c r="F35" s="298"/>
      <c r="G35" s="298"/>
      <c r="H35" s="298"/>
      <c r="I35" s="298"/>
      <c r="J35" s="298"/>
      <c r="K35" s="298"/>
    </row>
    <row r="36" spans="1:26" x14ac:dyDescent="0.25">
      <c r="A36" s="297" t="str">
        <f>IF(Dönem&lt;&gt;"",CONCATENATE(Dönem, ".Dönem"),"")</f>
        <v/>
      </c>
      <c r="B36" s="297"/>
      <c r="C36" s="297"/>
      <c r="D36" s="297"/>
      <c r="E36" s="297"/>
      <c r="F36" s="297"/>
      <c r="G36" s="297"/>
      <c r="H36" s="297"/>
      <c r="I36" s="297"/>
      <c r="J36" s="297"/>
      <c r="K36" s="297"/>
    </row>
    <row r="37" spans="1:26" x14ac:dyDescent="0.25">
      <c r="A37" s="297" t="str">
        <f>IF(DönemBaş&lt;&gt;"",CONCATENATE(VLOOKUP(MONTH(DönemBaş)+1,Takvim,2,0)," ayına aittir."),"")</f>
        <v/>
      </c>
      <c r="B37" s="297"/>
      <c r="C37" s="297"/>
      <c r="D37" s="297"/>
      <c r="E37" s="297"/>
      <c r="F37" s="297"/>
      <c r="G37" s="297"/>
      <c r="H37" s="297"/>
      <c r="I37" s="297"/>
      <c r="J37" s="297"/>
      <c r="K37" s="297"/>
    </row>
    <row r="38" spans="1:26" ht="18.75" customHeight="1" thickBot="1" x14ac:dyDescent="0.35">
      <c r="A38" s="303" t="s">
        <v>50</v>
      </c>
      <c r="B38" s="303"/>
      <c r="C38" s="303"/>
      <c r="D38" s="303"/>
      <c r="E38" s="303"/>
      <c r="F38" s="303"/>
      <c r="G38" s="303"/>
      <c r="H38" s="303"/>
      <c r="I38" s="303"/>
      <c r="J38" s="303"/>
      <c r="K38" s="303"/>
    </row>
    <row r="39" spans="1:26" ht="27" customHeight="1" thickBot="1" x14ac:dyDescent="0.3">
      <c r="A39" s="39" t="s">
        <v>1</v>
      </c>
      <c r="B39" s="299" t="str">
        <f>IF(ProjeNo&lt;&gt;"",ProjeNo,"")</f>
        <v/>
      </c>
      <c r="C39" s="299"/>
      <c r="D39" s="299"/>
      <c r="E39" s="299"/>
      <c r="F39" s="299"/>
      <c r="G39" s="299"/>
      <c r="H39" s="299"/>
      <c r="I39" s="299"/>
      <c r="J39" s="299"/>
      <c r="K39" s="300"/>
    </row>
    <row r="40" spans="1:26" ht="25.5" customHeight="1" thickBot="1" x14ac:dyDescent="0.3">
      <c r="A40" s="39" t="s">
        <v>2</v>
      </c>
      <c r="B40" s="299" t="str">
        <f>IF(ProjeAdı&lt;&gt;"",ProjeAdı,"")</f>
        <v/>
      </c>
      <c r="C40" s="299"/>
      <c r="D40" s="299"/>
      <c r="E40" s="299"/>
      <c r="F40" s="299"/>
      <c r="G40" s="299"/>
      <c r="H40" s="299"/>
      <c r="I40" s="299"/>
      <c r="J40" s="299"/>
      <c r="K40" s="300"/>
    </row>
    <row r="41" spans="1:26" ht="24" customHeight="1" thickBot="1" x14ac:dyDescent="0.3">
      <c r="A41" s="290" t="s">
        <v>10</v>
      </c>
      <c r="B41" s="290" t="s">
        <v>11</v>
      </c>
      <c r="C41" s="290" t="s">
        <v>51</v>
      </c>
      <c r="D41" s="290" t="s">
        <v>52</v>
      </c>
      <c r="E41" s="290" t="s">
        <v>53</v>
      </c>
      <c r="F41" s="290" t="s">
        <v>54</v>
      </c>
      <c r="G41" s="292" t="s">
        <v>55</v>
      </c>
      <c r="H41" s="294" t="s">
        <v>56</v>
      </c>
      <c r="I41" s="295"/>
      <c r="J41" s="296"/>
      <c r="K41" s="290" t="s">
        <v>57</v>
      </c>
      <c r="L41" s="57"/>
      <c r="N41" s="287" t="s">
        <v>8</v>
      </c>
      <c r="O41" s="287"/>
      <c r="P41" s="287" t="s">
        <v>58</v>
      </c>
      <c r="Q41" s="287"/>
      <c r="R41" s="287" t="s">
        <v>59</v>
      </c>
      <c r="S41" s="287"/>
    </row>
    <row r="42" spans="1:26" s="41" customFormat="1" ht="75" customHeight="1" thickBot="1" x14ac:dyDescent="0.3">
      <c r="A42" s="291"/>
      <c r="B42" s="291"/>
      <c r="C42" s="291"/>
      <c r="D42" s="291"/>
      <c r="E42" s="291"/>
      <c r="F42" s="291"/>
      <c r="G42" s="293"/>
      <c r="H42" s="66" t="s">
        <v>60</v>
      </c>
      <c r="I42" s="48" t="s">
        <v>61</v>
      </c>
      <c r="J42" s="49" t="s">
        <v>62</v>
      </c>
      <c r="K42" s="291"/>
      <c r="L42" s="58"/>
      <c r="M42" s="40" t="s">
        <v>14</v>
      </c>
      <c r="N42" s="40" t="s">
        <v>63</v>
      </c>
      <c r="O42" s="40" t="s">
        <v>64</v>
      </c>
      <c r="P42" s="40" t="s">
        <v>65</v>
      </c>
      <c r="Q42" s="40" t="s">
        <v>55</v>
      </c>
      <c r="R42" s="40" t="s">
        <v>65</v>
      </c>
      <c r="S42" s="40" t="s">
        <v>64</v>
      </c>
      <c r="Z42"/>
    </row>
    <row r="43" spans="1:26" ht="22.5" customHeight="1" x14ac:dyDescent="0.25">
      <c r="A43" s="51">
        <v>21</v>
      </c>
      <c r="B43" s="52" t="str">
        <f>IF('Proje Bilgileri'!B33&lt;&gt;"",'Proje Bilgileri'!B33,"")</f>
        <v/>
      </c>
      <c r="C43" s="206"/>
      <c r="D43" s="207"/>
      <c r="E43" s="207"/>
      <c r="F43" s="208"/>
      <c r="G43" s="208"/>
      <c r="H43" s="207"/>
      <c r="I43" s="207"/>
      <c r="J43" s="207"/>
      <c r="K43" s="54" t="str">
        <f>IF('Proje Bilgileri'!B33&lt;&gt;"",IF(OR(F43&gt;R43,G43&gt;S43),0,D43+E43+F43+G43-H43-I43-J43),"")</f>
        <v/>
      </c>
      <c r="L43" s="59" t="str">
        <f t="shared" ref="L43:L62" si="7">IF(OR(F43&gt;R43,G43&gt;S43),"Toplam maliyetin hesaplanabilmesi için SGK işveren payı ve işsizlik sigortası işveren payının tavan değerleri aşmaması gerekmektedir.","")</f>
        <v/>
      </c>
      <c r="M43" s="64">
        <f>'Proje Bilgileri'!E47</f>
        <v>0</v>
      </c>
      <c r="N43" s="55">
        <f t="shared" ref="N43:N62" si="8">IFERROR(IF(M43="EVET",VLOOKUP(YilDönem,SGKTAVAN,2,0)*0.245,VLOOKUP(YilDönem,SGKTAVAN,2,0)*0.205),0)</f>
        <v>0</v>
      </c>
      <c r="O43" s="55">
        <f t="shared" ref="O43:O62" si="9">IFERROR(IF(M43="EVET",0,VLOOKUP(YilDönem,SGKTAVAN,2,0)*0.02),0)</f>
        <v>0</v>
      </c>
      <c r="P43" s="55">
        <f t="shared" ref="P43:P62" si="10">IF(M43="EVET",(D43+E43)*0.245,(D43+E43)*0.205)</f>
        <v>0</v>
      </c>
      <c r="Q43" s="55">
        <f t="shared" ref="Q43:Q62" si="11">IF(M43="EVET",0,(D43+E43)*0.02)</f>
        <v>0</v>
      </c>
      <c r="R43" s="43">
        <f>ROUNDUP(MIN(N43,P43),0)</f>
        <v>0</v>
      </c>
      <c r="S43" s="43">
        <f>ROUNDUP(MIN(O43,Q43),0)</f>
        <v>0</v>
      </c>
    </row>
    <row r="44" spans="1:26" ht="22.5" customHeight="1" x14ac:dyDescent="0.25">
      <c r="A44" s="44">
        <v>22</v>
      </c>
      <c r="B44" s="50" t="str">
        <f>IF('Proje Bilgileri'!B34&lt;&gt;"",'Proje Bilgileri'!B34,"")</f>
        <v/>
      </c>
      <c r="C44" s="209"/>
      <c r="D44" s="207"/>
      <c r="E44" s="210"/>
      <c r="F44" s="210"/>
      <c r="G44" s="210"/>
      <c r="H44" s="210"/>
      <c r="I44" s="210"/>
      <c r="J44" s="210"/>
      <c r="K44" s="54" t="str">
        <f>IF('Proje Bilgileri'!B34&lt;&gt;"",IF(OR(F44&gt;R44,G44&gt;S44),0,D44+E44+F44+G44-H44-I44-J44),"")</f>
        <v/>
      </c>
      <c r="L44" s="59" t="str">
        <f t="shared" si="7"/>
        <v/>
      </c>
      <c r="M44" s="64">
        <f>'Proje Bilgileri'!E48</f>
        <v>0</v>
      </c>
      <c r="N44" s="55">
        <f t="shared" si="8"/>
        <v>0</v>
      </c>
      <c r="O44" s="55">
        <f t="shared" si="9"/>
        <v>0</v>
      </c>
      <c r="P44" s="55">
        <f t="shared" si="10"/>
        <v>0</v>
      </c>
      <c r="Q44" s="55">
        <f t="shared" si="11"/>
        <v>0</v>
      </c>
      <c r="R44" s="43">
        <f t="shared" ref="R44:S62" si="12">ROUNDUP(MIN(N44,P44),0)</f>
        <v>0</v>
      </c>
      <c r="S44" s="43">
        <f t="shared" si="12"/>
        <v>0</v>
      </c>
    </row>
    <row r="45" spans="1:26" ht="22.5" customHeight="1" x14ac:dyDescent="0.25">
      <c r="A45" s="44">
        <v>23</v>
      </c>
      <c r="B45" s="50" t="str">
        <f>IF('Proje Bilgileri'!B35&lt;&gt;"",'Proje Bilgileri'!B35,"")</f>
        <v/>
      </c>
      <c r="C45" s="209"/>
      <c r="D45" s="207"/>
      <c r="E45" s="210"/>
      <c r="F45" s="210"/>
      <c r="G45" s="210"/>
      <c r="H45" s="210"/>
      <c r="I45" s="210"/>
      <c r="J45" s="210"/>
      <c r="K45" s="54" t="str">
        <f>IF('Proje Bilgileri'!B35&lt;&gt;"",IF(OR(F45&gt;R45,G45&gt;S45),0,D45+E45+F45+G45-H45-I45-J45),"")</f>
        <v/>
      </c>
      <c r="L45" s="59" t="str">
        <f t="shared" si="7"/>
        <v/>
      </c>
      <c r="M45" s="64">
        <f>'Proje Bilgileri'!E49</f>
        <v>0</v>
      </c>
      <c r="N45" s="55">
        <f t="shared" si="8"/>
        <v>0</v>
      </c>
      <c r="O45" s="55">
        <f t="shared" si="9"/>
        <v>0</v>
      </c>
      <c r="P45" s="55">
        <f t="shared" si="10"/>
        <v>0</v>
      </c>
      <c r="Q45" s="55">
        <f t="shared" si="11"/>
        <v>0</v>
      </c>
      <c r="R45" s="43">
        <f t="shared" si="12"/>
        <v>0</v>
      </c>
      <c r="S45" s="43">
        <f t="shared" si="12"/>
        <v>0</v>
      </c>
    </row>
    <row r="46" spans="1:26" ht="22.5" customHeight="1" x14ac:dyDescent="0.25">
      <c r="A46" s="44">
        <v>24</v>
      </c>
      <c r="B46" s="50" t="str">
        <f>IF('Proje Bilgileri'!B36&lt;&gt;"",'Proje Bilgileri'!B36,"")</f>
        <v/>
      </c>
      <c r="C46" s="209"/>
      <c r="D46" s="207"/>
      <c r="E46" s="210"/>
      <c r="F46" s="210"/>
      <c r="G46" s="210"/>
      <c r="H46" s="210"/>
      <c r="I46" s="210"/>
      <c r="J46" s="210"/>
      <c r="K46" s="54" t="str">
        <f>IF('Proje Bilgileri'!B36&lt;&gt;"",IF(OR(F46&gt;R46,G46&gt;S46),0,D46+E46+F46+G46-H46-I46-J46),"")</f>
        <v/>
      </c>
      <c r="L46" s="59" t="str">
        <f t="shared" si="7"/>
        <v/>
      </c>
      <c r="M46" s="64">
        <f>'Proje Bilgileri'!E50</f>
        <v>0</v>
      </c>
      <c r="N46" s="55">
        <f t="shared" si="8"/>
        <v>0</v>
      </c>
      <c r="O46" s="55">
        <f t="shared" si="9"/>
        <v>0</v>
      </c>
      <c r="P46" s="55">
        <f t="shared" si="10"/>
        <v>0</v>
      </c>
      <c r="Q46" s="55">
        <f t="shared" si="11"/>
        <v>0</v>
      </c>
      <c r="R46" s="43">
        <f t="shared" si="12"/>
        <v>0</v>
      </c>
      <c r="S46" s="43">
        <f t="shared" si="12"/>
        <v>0</v>
      </c>
    </row>
    <row r="47" spans="1:26" ht="22.5" customHeight="1" x14ac:dyDescent="0.25">
      <c r="A47" s="44">
        <v>25</v>
      </c>
      <c r="B47" s="50" t="str">
        <f>IF('Proje Bilgileri'!B37&lt;&gt;"",'Proje Bilgileri'!B37,"")</f>
        <v/>
      </c>
      <c r="C47" s="209"/>
      <c r="D47" s="207"/>
      <c r="E47" s="210"/>
      <c r="F47" s="210"/>
      <c r="G47" s="210"/>
      <c r="H47" s="210"/>
      <c r="I47" s="210"/>
      <c r="J47" s="210"/>
      <c r="K47" s="54" t="str">
        <f>IF('Proje Bilgileri'!B37&lt;&gt;"",IF(OR(F47&gt;R47,G47&gt;S47),0,D47+E47+F47+G47-H47-I47-J47),"")</f>
        <v/>
      </c>
      <c r="L47" s="59" t="str">
        <f t="shared" si="7"/>
        <v/>
      </c>
      <c r="M47" s="64">
        <f>'Proje Bilgileri'!E51</f>
        <v>0</v>
      </c>
      <c r="N47" s="55">
        <f t="shared" si="8"/>
        <v>0</v>
      </c>
      <c r="O47" s="55">
        <f t="shared" si="9"/>
        <v>0</v>
      </c>
      <c r="P47" s="55">
        <f t="shared" si="10"/>
        <v>0</v>
      </c>
      <c r="Q47" s="55">
        <f t="shared" si="11"/>
        <v>0</v>
      </c>
      <c r="R47" s="43">
        <f t="shared" si="12"/>
        <v>0</v>
      </c>
      <c r="S47" s="43">
        <f t="shared" si="12"/>
        <v>0</v>
      </c>
    </row>
    <row r="48" spans="1:26" ht="22.5" customHeight="1" x14ac:dyDescent="0.25">
      <c r="A48" s="44">
        <v>26</v>
      </c>
      <c r="B48" s="50" t="str">
        <f>IF('Proje Bilgileri'!B38&lt;&gt;"",'Proje Bilgileri'!B38,"")</f>
        <v/>
      </c>
      <c r="C48" s="209"/>
      <c r="D48" s="207"/>
      <c r="E48" s="210"/>
      <c r="F48" s="210"/>
      <c r="G48" s="210"/>
      <c r="H48" s="210"/>
      <c r="I48" s="210"/>
      <c r="J48" s="210"/>
      <c r="K48" s="54" t="str">
        <f>IF('Proje Bilgileri'!B38&lt;&gt;"",IF(OR(F48&gt;R48,G48&gt;S48),0,D48+E48+F48+G48-H48-I48-J48),"")</f>
        <v/>
      </c>
      <c r="L48" s="59" t="str">
        <f t="shared" si="7"/>
        <v/>
      </c>
      <c r="M48" s="64">
        <f>'Proje Bilgileri'!E52</f>
        <v>0</v>
      </c>
      <c r="N48" s="55">
        <f t="shared" si="8"/>
        <v>0</v>
      </c>
      <c r="O48" s="55">
        <f t="shared" si="9"/>
        <v>0</v>
      </c>
      <c r="P48" s="55">
        <f t="shared" si="10"/>
        <v>0</v>
      </c>
      <c r="Q48" s="55">
        <f t="shared" si="11"/>
        <v>0</v>
      </c>
      <c r="R48" s="43">
        <f t="shared" si="12"/>
        <v>0</v>
      </c>
      <c r="S48" s="43">
        <f t="shared" si="12"/>
        <v>0</v>
      </c>
    </row>
    <row r="49" spans="1:19" ht="22.5" customHeight="1" x14ac:dyDescent="0.25">
      <c r="A49" s="44">
        <v>27</v>
      </c>
      <c r="B49" s="50" t="str">
        <f>IF('Proje Bilgileri'!B39&lt;&gt;"",'Proje Bilgileri'!B39,"")</f>
        <v/>
      </c>
      <c r="C49" s="209"/>
      <c r="D49" s="207"/>
      <c r="E49" s="210"/>
      <c r="F49" s="210"/>
      <c r="G49" s="210"/>
      <c r="H49" s="210"/>
      <c r="I49" s="210"/>
      <c r="J49" s="210"/>
      <c r="K49" s="54" t="str">
        <f>IF('Proje Bilgileri'!B39&lt;&gt;"",IF(OR(F49&gt;R49,G49&gt;S49),0,D49+E49+F49+G49-H49-I49-J49),"")</f>
        <v/>
      </c>
      <c r="L49" s="59" t="str">
        <f t="shared" si="7"/>
        <v/>
      </c>
      <c r="M49" s="64">
        <f>'Proje Bilgileri'!E53</f>
        <v>0</v>
      </c>
      <c r="N49" s="55">
        <f t="shared" si="8"/>
        <v>0</v>
      </c>
      <c r="O49" s="55">
        <f t="shared" si="9"/>
        <v>0</v>
      </c>
      <c r="P49" s="55">
        <f t="shared" si="10"/>
        <v>0</v>
      </c>
      <c r="Q49" s="55">
        <f t="shared" si="11"/>
        <v>0</v>
      </c>
      <c r="R49" s="43">
        <f t="shared" si="12"/>
        <v>0</v>
      </c>
      <c r="S49" s="43">
        <f t="shared" si="12"/>
        <v>0</v>
      </c>
    </row>
    <row r="50" spans="1:19" ht="22.5" customHeight="1" x14ac:dyDescent="0.25">
      <c r="A50" s="44">
        <v>28</v>
      </c>
      <c r="B50" s="50" t="str">
        <f>IF('Proje Bilgileri'!B40&lt;&gt;"",'Proje Bilgileri'!B40,"")</f>
        <v/>
      </c>
      <c r="C50" s="209"/>
      <c r="D50" s="207"/>
      <c r="E50" s="210"/>
      <c r="F50" s="210"/>
      <c r="G50" s="210"/>
      <c r="H50" s="210"/>
      <c r="I50" s="210"/>
      <c r="J50" s="210"/>
      <c r="K50" s="54" t="str">
        <f>IF('Proje Bilgileri'!B40&lt;&gt;"",IF(OR(F50&gt;R50,G50&gt;S50),0,D50+E50+F50+G50-H50-I50-J50),"")</f>
        <v/>
      </c>
      <c r="L50" s="59" t="str">
        <f t="shared" si="7"/>
        <v/>
      </c>
      <c r="M50" s="64">
        <f>'Proje Bilgileri'!E54</f>
        <v>0</v>
      </c>
      <c r="N50" s="55">
        <f t="shared" si="8"/>
        <v>0</v>
      </c>
      <c r="O50" s="55">
        <f t="shared" si="9"/>
        <v>0</v>
      </c>
      <c r="P50" s="55">
        <f t="shared" si="10"/>
        <v>0</v>
      </c>
      <c r="Q50" s="55">
        <f t="shared" si="11"/>
        <v>0</v>
      </c>
      <c r="R50" s="43">
        <f t="shared" si="12"/>
        <v>0</v>
      </c>
      <c r="S50" s="43">
        <f t="shared" si="12"/>
        <v>0</v>
      </c>
    </row>
    <row r="51" spans="1:19" ht="22.5" customHeight="1" x14ac:dyDescent="0.25">
      <c r="A51" s="44">
        <v>29</v>
      </c>
      <c r="B51" s="50" t="str">
        <f>IF('Proje Bilgileri'!B41&lt;&gt;"",'Proje Bilgileri'!B41,"")</f>
        <v/>
      </c>
      <c r="C51" s="209"/>
      <c r="D51" s="207"/>
      <c r="E51" s="210"/>
      <c r="F51" s="210"/>
      <c r="G51" s="210"/>
      <c r="H51" s="210"/>
      <c r="I51" s="210"/>
      <c r="J51" s="210"/>
      <c r="K51" s="54" t="str">
        <f>IF('Proje Bilgileri'!B41&lt;&gt;"",IF(OR(F51&gt;R51,G51&gt;S51),0,D51+E51+F51+G51-H51-I51-J51),"")</f>
        <v/>
      </c>
      <c r="L51" s="59" t="str">
        <f t="shared" si="7"/>
        <v/>
      </c>
      <c r="M51" s="64">
        <f>'Proje Bilgileri'!E55</f>
        <v>0</v>
      </c>
      <c r="N51" s="55">
        <f t="shared" si="8"/>
        <v>0</v>
      </c>
      <c r="O51" s="55">
        <f t="shared" si="9"/>
        <v>0</v>
      </c>
      <c r="P51" s="55">
        <f t="shared" si="10"/>
        <v>0</v>
      </c>
      <c r="Q51" s="55">
        <f t="shared" si="11"/>
        <v>0</v>
      </c>
      <c r="R51" s="43">
        <f t="shared" si="12"/>
        <v>0</v>
      </c>
      <c r="S51" s="43">
        <f t="shared" si="12"/>
        <v>0</v>
      </c>
    </row>
    <row r="52" spans="1:19" ht="22.5" customHeight="1" x14ac:dyDescent="0.25">
      <c r="A52" s="44">
        <v>30</v>
      </c>
      <c r="B52" s="50" t="str">
        <f>IF('Proje Bilgileri'!B42&lt;&gt;"",'Proje Bilgileri'!B42,"")</f>
        <v/>
      </c>
      <c r="C52" s="209"/>
      <c r="D52" s="207"/>
      <c r="E52" s="210"/>
      <c r="F52" s="210"/>
      <c r="G52" s="210"/>
      <c r="H52" s="210"/>
      <c r="I52" s="210"/>
      <c r="J52" s="210"/>
      <c r="K52" s="54" t="str">
        <f>IF('Proje Bilgileri'!B42&lt;&gt;"",IF(OR(F52&gt;R52,G52&gt;S52),0,D52+E52+F52+G52-H52-I52-J52),"")</f>
        <v/>
      </c>
      <c r="L52" s="59" t="str">
        <f t="shared" si="7"/>
        <v/>
      </c>
      <c r="M52" s="64">
        <f>'Proje Bilgileri'!E56</f>
        <v>0</v>
      </c>
      <c r="N52" s="55">
        <f t="shared" si="8"/>
        <v>0</v>
      </c>
      <c r="O52" s="55">
        <f t="shared" si="9"/>
        <v>0</v>
      </c>
      <c r="P52" s="55">
        <f t="shared" si="10"/>
        <v>0</v>
      </c>
      <c r="Q52" s="55">
        <f t="shared" si="11"/>
        <v>0</v>
      </c>
      <c r="R52" s="43">
        <f t="shared" si="12"/>
        <v>0</v>
      </c>
      <c r="S52" s="43">
        <f t="shared" si="12"/>
        <v>0</v>
      </c>
    </row>
    <row r="53" spans="1:19" ht="22.5" customHeight="1" x14ac:dyDescent="0.25">
      <c r="A53" s="44">
        <v>31</v>
      </c>
      <c r="B53" s="50" t="str">
        <f>IF('Proje Bilgileri'!B43&lt;&gt;"",'Proje Bilgileri'!B43,"")</f>
        <v/>
      </c>
      <c r="C53" s="209"/>
      <c r="D53" s="207"/>
      <c r="E53" s="210"/>
      <c r="F53" s="210"/>
      <c r="G53" s="210"/>
      <c r="H53" s="210"/>
      <c r="I53" s="210"/>
      <c r="J53" s="210"/>
      <c r="K53" s="54" t="str">
        <f>IF('Proje Bilgileri'!B43&lt;&gt;"",IF(OR(F53&gt;R53,G53&gt;S53),0,D53+E53+F53+G53-H53-I53-J53),"")</f>
        <v/>
      </c>
      <c r="L53" s="59" t="str">
        <f t="shared" si="7"/>
        <v/>
      </c>
      <c r="M53" s="64">
        <f>'Proje Bilgileri'!E57</f>
        <v>0</v>
      </c>
      <c r="N53" s="55">
        <f t="shared" si="8"/>
        <v>0</v>
      </c>
      <c r="O53" s="55">
        <f t="shared" si="9"/>
        <v>0</v>
      </c>
      <c r="P53" s="55">
        <f t="shared" si="10"/>
        <v>0</v>
      </c>
      <c r="Q53" s="55">
        <f t="shared" si="11"/>
        <v>0</v>
      </c>
      <c r="R53" s="43">
        <f t="shared" si="12"/>
        <v>0</v>
      </c>
      <c r="S53" s="43">
        <f t="shared" si="12"/>
        <v>0</v>
      </c>
    </row>
    <row r="54" spans="1:19" ht="22.5" customHeight="1" x14ac:dyDescent="0.25">
      <c r="A54" s="44">
        <v>32</v>
      </c>
      <c r="B54" s="50" t="str">
        <f>IF('Proje Bilgileri'!B44&lt;&gt;"",'Proje Bilgileri'!B44,"")</f>
        <v/>
      </c>
      <c r="C54" s="209"/>
      <c r="D54" s="207"/>
      <c r="E54" s="210"/>
      <c r="F54" s="210"/>
      <c r="G54" s="210"/>
      <c r="H54" s="210"/>
      <c r="I54" s="210"/>
      <c r="J54" s="210"/>
      <c r="K54" s="54" t="str">
        <f>IF('Proje Bilgileri'!B44&lt;&gt;"",IF(OR(F54&gt;R54,G54&gt;S54),0,D54+E54+F54+G54-H54-I54-J54),"")</f>
        <v/>
      </c>
      <c r="L54" s="59" t="str">
        <f t="shared" si="7"/>
        <v/>
      </c>
      <c r="M54" s="64">
        <f>'Proje Bilgileri'!E58</f>
        <v>0</v>
      </c>
      <c r="N54" s="55">
        <f t="shared" si="8"/>
        <v>0</v>
      </c>
      <c r="O54" s="55">
        <f t="shared" si="9"/>
        <v>0</v>
      </c>
      <c r="P54" s="55">
        <f t="shared" si="10"/>
        <v>0</v>
      </c>
      <c r="Q54" s="55">
        <f t="shared" si="11"/>
        <v>0</v>
      </c>
      <c r="R54" s="43">
        <f t="shared" si="12"/>
        <v>0</v>
      </c>
      <c r="S54" s="43">
        <f t="shared" si="12"/>
        <v>0</v>
      </c>
    </row>
    <row r="55" spans="1:19" ht="22.5" customHeight="1" x14ac:dyDescent="0.25">
      <c r="A55" s="44">
        <v>33</v>
      </c>
      <c r="B55" s="50" t="str">
        <f>IF('Proje Bilgileri'!B45&lt;&gt;"",'Proje Bilgileri'!B45,"")</f>
        <v/>
      </c>
      <c r="C55" s="209"/>
      <c r="D55" s="207"/>
      <c r="E55" s="210"/>
      <c r="F55" s="210"/>
      <c r="G55" s="210"/>
      <c r="H55" s="210"/>
      <c r="I55" s="210"/>
      <c r="J55" s="210"/>
      <c r="K55" s="54" t="str">
        <f>IF('Proje Bilgileri'!B45&lt;&gt;"",IF(OR(F55&gt;R55,G55&gt;S55),0,D55+E55+F55+G55-H55-I55-J55),"")</f>
        <v/>
      </c>
      <c r="L55" s="59" t="str">
        <f t="shared" si="7"/>
        <v/>
      </c>
      <c r="M55" s="64">
        <f>'Proje Bilgileri'!E59</f>
        <v>0</v>
      </c>
      <c r="N55" s="55">
        <f t="shared" si="8"/>
        <v>0</v>
      </c>
      <c r="O55" s="55">
        <f t="shared" si="9"/>
        <v>0</v>
      </c>
      <c r="P55" s="55">
        <f t="shared" si="10"/>
        <v>0</v>
      </c>
      <c r="Q55" s="55">
        <f t="shared" si="11"/>
        <v>0</v>
      </c>
      <c r="R55" s="43">
        <f t="shared" si="12"/>
        <v>0</v>
      </c>
      <c r="S55" s="43">
        <f t="shared" si="12"/>
        <v>0</v>
      </c>
    </row>
    <row r="56" spans="1:19" ht="22.5" customHeight="1" x14ac:dyDescent="0.25">
      <c r="A56" s="44">
        <v>34</v>
      </c>
      <c r="B56" s="50" t="str">
        <f>IF('Proje Bilgileri'!B46&lt;&gt;"",'Proje Bilgileri'!B46,"")</f>
        <v/>
      </c>
      <c r="C56" s="209"/>
      <c r="D56" s="207"/>
      <c r="E56" s="210"/>
      <c r="F56" s="210"/>
      <c r="G56" s="210"/>
      <c r="H56" s="210"/>
      <c r="I56" s="210"/>
      <c r="J56" s="210"/>
      <c r="K56" s="54" t="str">
        <f>IF('Proje Bilgileri'!B46&lt;&gt;"",IF(OR(F56&gt;R56,G56&gt;S56),0,D56+E56+F56+G56-H56-I56-J56),"")</f>
        <v/>
      </c>
      <c r="L56" s="59" t="str">
        <f t="shared" si="7"/>
        <v/>
      </c>
      <c r="M56" s="64">
        <f>'Proje Bilgileri'!E60</f>
        <v>0</v>
      </c>
      <c r="N56" s="55">
        <f t="shared" si="8"/>
        <v>0</v>
      </c>
      <c r="O56" s="55">
        <f t="shared" si="9"/>
        <v>0</v>
      </c>
      <c r="P56" s="55">
        <f t="shared" si="10"/>
        <v>0</v>
      </c>
      <c r="Q56" s="55">
        <f t="shared" si="11"/>
        <v>0</v>
      </c>
      <c r="R56" s="43">
        <f t="shared" si="12"/>
        <v>0</v>
      </c>
      <c r="S56" s="43">
        <f t="shared" si="12"/>
        <v>0</v>
      </c>
    </row>
    <row r="57" spans="1:19" ht="22.5" customHeight="1" x14ac:dyDescent="0.25">
      <c r="A57" s="44">
        <v>35</v>
      </c>
      <c r="B57" s="50" t="str">
        <f>IF('Proje Bilgileri'!B47&lt;&gt;"",'Proje Bilgileri'!B47,"")</f>
        <v/>
      </c>
      <c r="C57" s="209"/>
      <c r="D57" s="207"/>
      <c r="E57" s="210"/>
      <c r="F57" s="210"/>
      <c r="G57" s="210"/>
      <c r="H57" s="210"/>
      <c r="I57" s="210"/>
      <c r="J57" s="210"/>
      <c r="K57" s="54" t="str">
        <f>IF('Proje Bilgileri'!B47&lt;&gt;"",IF(OR(F57&gt;R57,G57&gt;S57),0,D57+E57+F57+G57-H57-I57-J57),"")</f>
        <v/>
      </c>
      <c r="L57" s="59" t="str">
        <f t="shared" si="7"/>
        <v/>
      </c>
      <c r="M57" s="64">
        <f>'Proje Bilgileri'!E61</f>
        <v>0</v>
      </c>
      <c r="N57" s="55">
        <f t="shared" si="8"/>
        <v>0</v>
      </c>
      <c r="O57" s="55">
        <f t="shared" si="9"/>
        <v>0</v>
      </c>
      <c r="P57" s="55">
        <f t="shared" si="10"/>
        <v>0</v>
      </c>
      <c r="Q57" s="55">
        <f t="shared" si="11"/>
        <v>0</v>
      </c>
      <c r="R57" s="43">
        <f t="shared" si="12"/>
        <v>0</v>
      </c>
      <c r="S57" s="43">
        <f t="shared" si="12"/>
        <v>0</v>
      </c>
    </row>
    <row r="58" spans="1:19" ht="22.5" customHeight="1" x14ac:dyDescent="0.25">
      <c r="A58" s="44">
        <v>36</v>
      </c>
      <c r="B58" s="50" t="str">
        <f>IF('Proje Bilgileri'!B48&lt;&gt;"",'Proje Bilgileri'!B48,"")</f>
        <v/>
      </c>
      <c r="C58" s="209"/>
      <c r="D58" s="207"/>
      <c r="E58" s="210"/>
      <c r="F58" s="210"/>
      <c r="G58" s="210"/>
      <c r="H58" s="210"/>
      <c r="I58" s="210"/>
      <c r="J58" s="210"/>
      <c r="K58" s="54" t="str">
        <f>IF('Proje Bilgileri'!B48&lt;&gt;"",IF(OR(F58&gt;R58,G58&gt;S58),0,D58+E58+F58+G58-H58-I58-J58),"")</f>
        <v/>
      </c>
      <c r="L58" s="59" t="str">
        <f t="shared" si="7"/>
        <v/>
      </c>
      <c r="M58" s="64">
        <f>'Proje Bilgileri'!E62</f>
        <v>0</v>
      </c>
      <c r="N58" s="55">
        <f t="shared" si="8"/>
        <v>0</v>
      </c>
      <c r="O58" s="55">
        <f t="shared" si="9"/>
        <v>0</v>
      </c>
      <c r="P58" s="55">
        <f t="shared" si="10"/>
        <v>0</v>
      </c>
      <c r="Q58" s="55">
        <f t="shared" si="11"/>
        <v>0</v>
      </c>
      <c r="R58" s="43">
        <f t="shared" si="12"/>
        <v>0</v>
      </c>
      <c r="S58" s="43">
        <f t="shared" si="12"/>
        <v>0</v>
      </c>
    </row>
    <row r="59" spans="1:19" ht="22.5" customHeight="1" x14ac:dyDescent="0.25">
      <c r="A59" s="44">
        <v>37</v>
      </c>
      <c r="B59" s="50" t="str">
        <f>IF('Proje Bilgileri'!B49&lt;&gt;"",'Proje Bilgileri'!B49,"")</f>
        <v/>
      </c>
      <c r="C59" s="209"/>
      <c r="D59" s="207"/>
      <c r="E59" s="210"/>
      <c r="F59" s="210"/>
      <c r="G59" s="210"/>
      <c r="H59" s="210"/>
      <c r="I59" s="210"/>
      <c r="J59" s="210"/>
      <c r="K59" s="54" t="str">
        <f>IF('Proje Bilgileri'!B49&lt;&gt;"",IF(OR(F59&gt;R59,G59&gt;S59),0,D59+E59+F59+G59-H59-I59-J59),"")</f>
        <v/>
      </c>
      <c r="L59" s="59" t="str">
        <f t="shared" si="7"/>
        <v/>
      </c>
      <c r="M59" s="64">
        <f>'Proje Bilgileri'!E63</f>
        <v>0</v>
      </c>
      <c r="N59" s="55">
        <f t="shared" si="8"/>
        <v>0</v>
      </c>
      <c r="O59" s="55">
        <f t="shared" si="9"/>
        <v>0</v>
      </c>
      <c r="P59" s="55">
        <f t="shared" si="10"/>
        <v>0</v>
      </c>
      <c r="Q59" s="55">
        <f t="shared" si="11"/>
        <v>0</v>
      </c>
      <c r="R59" s="43">
        <f t="shared" si="12"/>
        <v>0</v>
      </c>
      <c r="S59" s="43">
        <f t="shared" si="12"/>
        <v>0</v>
      </c>
    </row>
    <row r="60" spans="1:19" ht="22.5" customHeight="1" x14ac:dyDescent="0.25">
      <c r="A60" s="44">
        <v>38</v>
      </c>
      <c r="B60" s="50" t="str">
        <f>IF('Proje Bilgileri'!B50&lt;&gt;"",'Proje Bilgileri'!B50,"")</f>
        <v/>
      </c>
      <c r="C60" s="209"/>
      <c r="D60" s="207"/>
      <c r="E60" s="210"/>
      <c r="F60" s="210"/>
      <c r="G60" s="210"/>
      <c r="H60" s="210"/>
      <c r="I60" s="210"/>
      <c r="J60" s="210"/>
      <c r="K60" s="54" t="str">
        <f>IF('Proje Bilgileri'!B50&lt;&gt;"",IF(OR(F60&gt;R60,G60&gt;S60),0,D60+E60+F60+G60-H60-I60-J60),"")</f>
        <v/>
      </c>
      <c r="L60" s="59" t="str">
        <f t="shared" si="7"/>
        <v/>
      </c>
      <c r="M60" s="64">
        <f>'Proje Bilgileri'!E64</f>
        <v>0</v>
      </c>
      <c r="N60" s="55">
        <f t="shared" si="8"/>
        <v>0</v>
      </c>
      <c r="O60" s="55">
        <f t="shared" si="9"/>
        <v>0</v>
      </c>
      <c r="P60" s="55">
        <f t="shared" si="10"/>
        <v>0</v>
      </c>
      <c r="Q60" s="55">
        <f t="shared" si="11"/>
        <v>0</v>
      </c>
      <c r="R60" s="43">
        <f t="shared" si="12"/>
        <v>0</v>
      </c>
      <c r="S60" s="43">
        <f t="shared" si="12"/>
        <v>0</v>
      </c>
    </row>
    <row r="61" spans="1:19" ht="22.5" customHeight="1" x14ac:dyDescent="0.25">
      <c r="A61" s="44">
        <v>39</v>
      </c>
      <c r="B61" s="50" t="str">
        <f>IF('Proje Bilgileri'!B51&lt;&gt;"",'Proje Bilgileri'!B51,"")</f>
        <v/>
      </c>
      <c r="C61" s="209"/>
      <c r="D61" s="207"/>
      <c r="E61" s="210"/>
      <c r="F61" s="210"/>
      <c r="G61" s="210"/>
      <c r="H61" s="210"/>
      <c r="I61" s="210"/>
      <c r="J61" s="210"/>
      <c r="K61" s="54" t="str">
        <f>IF('Proje Bilgileri'!B51&lt;&gt;"",IF(OR(F61&gt;R61,G61&gt;S61),0,D61+E61+F61+G61-H61-I61-J61),"")</f>
        <v/>
      </c>
      <c r="L61" s="59" t="str">
        <f t="shared" si="7"/>
        <v/>
      </c>
      <c r="M61" s="64">
        <f>'Proje Bilgileri'!E65</f>
        <v>0</v>
      </c>
      <c r="N61" s="55">
        <f t="shared" si="8"/>
        <v>0</v>
      </c>
      <c r="O61" s="55">
        <f t="shared" si="9"/>
        <v>0</v>
      </c>
      <c r="P61" s="55">
        <f t="shared" si="10"/>
        <v>0</v>
      </c>
      <c r="Q61" s="55">
        <f t="shared" si="11"/>
        <v>0</v>
      </c>
      <c r="R61" s="43">
        <f t="shared" si="12"/>
        <v>0</v>
      </c>
      <c r="S61" s="43">
        <f t="shared" si="12"/>
        <v>0</v>
      </c>
    </row>
    <row r="62" spans="1:19" ht="22.5" customHeight="1" x14ac:dyDescent="0.25">
      <c r="A62" s="44">
        <v>40</v>
      </c>
      <c r="B62" s="50" t="str">
        <f>IF('Proje Bilgileri'!B52&lt;&gt;"",'Proje Bilgileri'!B52,"")</f>
        <v/>
      </c>
      <c r="C62" s="209"/>
      <c r="D62" s="207"/>
      <c r="E62" s="210"/>
      <c r="F62" s="210"/>
      <c r="G62" s="210"/>
      <c r="H62" s="210"/>
      <c r="I62" s="210"/>
      <c r="J62" s="210"/>
      <c r="K62" s="54" t="str">
        <f>IF('Proje Bilgileri'!B52&lt;&gt;"",IF(OR(F62&gt;R62,G62&gt;S62),0,D62+E62+F62+G62-H62-I62-J62),"")</f>
        <v/>
      </c>
      <c r="L62" s="59" t="str">
        <f t="shared" si="7"/>
        <v/>
      </c>
      <c r="M62" s="64">
        <f>'Proje Bilgileri'!E66</f>
        <v>0</v>
      </c>
      <c r="N62" s="55">
        <f t="shared" si="8"/>
        <v>0</v>
      </c>
      <c r="O62" s="55">
        <f t="shared" si="9"/>
        <v>0</v>
      </c>
      <c r="P62" s="55">
        <f t="shared" si="10"/>
        <v>0</v>
      </c>
      <c r="Q62" s="55">
        <f t="shared" si="11"/>
        <v>0</v>
      </c>
      <c r="R62" s="43">
        <f t="shared" si="12"/>
        <v>0</v>
      </c>
      <c r="S62" s="43">
        <f t="shared" si="12"/>
        <v>0</v>
      </c>
    </row>
    <row r="63" spans="1:19" ht="30.75" customHeight="1" x14ac:dyDescent="0.25">
      <c r="A63" s="302" t="s">
        <v>66</v>
      </c>
      <c r="B63" s="302"/>
      <c r="C63" s="60" t="str">
        <f>IF($K$29&gt;0,SUM(C43:C62),"")</f>
        <v/>
      </c>
      <c r="D63" s="61" t="str">
        <f t="shared" ref="D63:J63" si="13">IF($K$29&gt;0,SUM(D43:D62),"")</f>
        <v/>
      </c>
      <c r="E63" s="62" t="str">
        <f t="shared" si="13"/>
        <v/>
      </c>
      <c r="F63" s="62" t="str">
        <f t="shared" si="13"/>
        <v/>
      </c>
      <c r="G63" s="62" t="str">
        <f t="shared" si="13"/>
        <v/>
      </c>
      <c r="H63" s="62" t="str">
        <f t="shared" si="13"/>
        <v/>
      </c>
      <c r="I63" s="62" t="str">
        <f t="shared" si="13"/>
        <v/>
      </c>
      <c r="J63" s="62" t="str">
        <f t="shared" si="13"/>
        <v/>
      </c>
      <c r="K63" s="62">
        <f>SUM(K43:K62)</f>
        <v>0</v>
      </c>
    </row>
    <row r="64" spans="1:19" x14ac:dyDescent="0.25">
      <c r="A64" s="301" t="s">
        <v>67</v>
      </c>
      <c r="B64" s="301"/>
      <c r="C64" s="301"/>
      <c r="D64" s="301"/>
      <c r="E64" s="301"/>
      <c r="F64" s="301"/>
      <c r="G64" s="301"/>
      <c r="H64" s="301"/>
      <c r="I64" s="301"/>
      <c r="J64" s="301"/>
      <c r="K64" s="301"/>
      <c r="L64" s="57"/>
      <c r="N64" s="65"/>
      <c r="O64" s="65"/>
      <c r="P64" s="65"/>
      <c r="Q64" s="65"/>
      <c r="R64" s="65"/>
      <c r="S64" s="65"/>
    </row>
    <row r="65" spans="1:17" x14ac:dyDescent="0.25">
      <c r="L65" s="57"/>
      <c r="N65" s="65"/>
      <c r="O65" s="65"/>
      <c r="P65" s="65"/>
      <c r="Q65" s="65"/>
    </row>
    <row r="66" spans="1:17" x14ac:dyDescent="0.25">
      <c r="A66" s="45" t="s">
        <v>68</v>
      </c>
      <c r="B66" t="s">
        <v>69</v>
      </c>
      <c r="C66" s="288" t="s">
        <v>70</v>
      </c>
      <c r="D66" s="288"/>
      <c r="E66" s="297" t="s">
        <v>71</v>
      </c>
      <c r="F66" s="297"/>
      <c r="G66" s="297"/>
      <c r="H66" s="63"/>
      <c r="I66" s="63"/>
      <c r="L66" s="57"/>
      <c r="N66" s="65"/>
      <c r="O66" s="65"/>
      <c r="P66" s="65"/>
      <c r="Q66" s="65"/>
    </row>
    <row r="67" spans="1:17" x14ac:dyDescent="0.25">
      <c r="C67" s="288" t="s">
        <v>72</v>
      </c>
      <c r="D67" s="288"/>
      <c r="E67" s="289"/>
      <c r="F67" s="289"/>
      <c r="G67" s="289"/>
      <c r="H67" s="65"/>
      <c r="I67" s="65"/>
      <c r="L67" s="57"/>
      <c r="N67" s="65"/>
      <c r="O67" s="65"/>
      <c r="P67" s="65"/>
      <c r="Q67" s="65"/>
    </row>
  </sheetData>
  <sheetProtection algorithmName="SHA-512" hashValue="t5O1i7Bi+Fo148a7MjEs/z8VItp5XCWxWP3BgmdrmZq/5BqxP6PP9olWlrQbl99ZUthxHUUKEVjNx/MKY3clQw==" saltValue="/tWwEEJXfRStr8tGda4C/Q==" spinCount="100000" sheet="1" objects="1" scenarios="1"/>
  <mergeCells count="48">
    <mergeCell ref="A63:B63"/>
    <mergeCell ref="A64:K64"/>
    <mergeCell ref="C66:D66"/>
    <mergeCell ref="E66:G66"/>
    <mergeCell ref="C67:D67"/>
    <mergeCell ref="E67:G67"/>
    <mergeCell ref="R41:S41"/>
    <mergeCell ref="A41:A42"/>
    <mergeCell ref="B41:B42"/>
    <mergeCell ref="C41:C42"/>
    <mergeCell ref="D41:D42"/>
    <mergeCell ref="E41:E42"/>
    <mergeCell ref="F41:F42"/>
    <mergeCell ref="G41:G42"/>
    <mergeCell ref="H41:J41"/>
    <mergeCell ref="K41:K42"/>
    <mergeCell ref="N41:O41"/>
    <mergeCell ref="P41:Q41"/>
    <mergeCell ref="B40:K40"/>
    <mergeCell ref="A29:B29"/>
    <mergeCell ref="A30:K30"/>
    <mergeCell ref="C32:D32"/>
    <mergeCell ref="E32:G32"/>
    <mergeCell ref="C33:D33"/>
    <mergeCell ref="E33:G33"/>
    <mergeCell ref="A35:K35"/>
    <mergeCell ref="A36:K36"/>
    <mergeCell ref="A37:K37"/>
    <mergeCell ref="A38:K38"/>
    <mergeCell ref="B39:K39"/>
    <mergeCell ref="R7:S7"/>
    <mergeCell ref="A7:A8"/>
    <mergeCell ref="B7:B8"/>
    <mergeCell ref="C7:C8"/>
    <mergeCell ref="D7:D8"/>
    <mergeCell ref="E7:E8"/>
    <mergeCell ref="F7:F8"/>
    <mergeCell ref="G7:G8"/>
    <mergeCell ref="H7:J7"/>
    <mergeCell ref="K7:K8"/>
    <mergeCell ref="N7:O7"/>
    <mergeCell ref="P7:Q7"/>
    <mergeCell ref="B6:K6"/>
    <mergeCell ref="A1:K1"/>
    <mergeCell ref="A2:K2"/>
    <mergeCell ref="A3:K3"/>
    <mergeCell ref="A4:K4"/>
    <mergeCell ref="B5:K5"/>
  </mergeCells>
  <dataValidations count="4">
    <dataValidation allowBlank="1" showInputMessage="1" showErrorMessage="1" prompt="Bordroda yer alan Çıplak Brüt Ücret yazılmalıdır. Her türlü ayni ve nakdi yardımlar dâhil edilMEmelidir." sqref="D9:D28 D43:D62" xr:uid="{00000000-0002-0000-0400-000000000000}"/>
    <dataValidation type="decimal" allowBlank="1" showInputMessage="1" showErrorMessage="1" errorTitle="Fazla değer" error="İşsizlik Sigortasi İşveren Payı tavan değeri aşılmıştır. Lütfen bilgileri gözden geçiriniz." prompt="Emekli olmayan personel için en fazla (Çıplak Brüt Ücret+İkramiye) * %2 olabilir. Emekli personel için ise &quot;0&quot; olmalıdır." sqref="G9:G28 G43:G62" xr:uid="{00000000-0002-0000-0400-000001000000}">
      <formula1>0</formula1>
      <formula2>S9</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Çıplak Brüt Ücret+İkramiye)*%20,5. Emekli personel için en fazla (Çıplak Brüt Ücret + İkramiye) * %24,5 olabilir." sqref="F9:F28 F43:F62" xr:uid="{00000000-0002-0000-0400-000002000000}">
      <formula1>0</formula1>
      <formula2>R9</formula2>
    </dataValidation>
    <dataValidation type="whole" allowBlank="1" showInputMessage="1" showErrorMessage="1" error="Prim gün sayısı 30 günden fazla olamaz." sqref="C9:C28 C43:C62" xr:uid="{00000000-0002-0000-0400-000003000000}">
      <formula1>0</formula1>
      <formula2>30</formula2>
    </dataValidation>
  </dataValidations>
  <printOptions verticalCentered="1"/>
  <pageMargins left="0.19685039370078741" right="0.19685039370078741" top="0.39370078740157483" bottom="0.39370078740157483" header="0.31496062992125984" footer="0.31496062992125984"/>
  <pageSetup paperSize="9" scale="54" orientation="portrait" r:id="rId1"/>
  <headerFooter scaleWithDoc="0" alignWithMargins="0"/>
  <rowBreaks count="1" manualBreakCount="1">
    <brk id="2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pageSetUpPr fitToPage="1"/>
  </sheetPr>
  <dimension ref="A1:Z67"/>
  <sheetViews>
    <sheetView zoomScaleNormal="100" workbookViewId="0">
      <selection activeCell="C9" sqref="C9"/>
    </sheetView>
  </sheetViews>
  <sheetFormatPr defaultRowHeight="15" x14ac:dyDescent="0.25"/>
  <cols>
    <col min="2" max="2" width="34.7109375" customWidth="1"/>
    <col min="3" max="3" width="9.140625" style="68"/>
    <col min="4" max="6" width="12.7109375" customWidth="1"/>
    <col min="7" max="11" width="18.7109375" customWidth="1"/>
    <col min="12" max="12" width="47" style="56" bestFit="1" customWidth="1"/>
    <col min="13" max="19" width="10.5703125" hidden="1" customWidth="1"/>
  </cols>
  <sheetData>
    <row r="1" spans="1:26" ht="15.75" x14ac:dyDescent="0.25">
      <c r="A1" s="298" t="s">
        <v>49</v>
      </c>
      <c r="B1" s="298"/>
      <c r="C1" s="298"/>
      <c r="D1" s="298"/>
      <c r="E1" s="298"/>
      <c r="F1" s="298"/>
      <c r="G1" s="298"/>
      <c r="H1" s="298"/>
      <c r="I1" s="298"/>
      <c r="J1" s="298"/>
      <c r="K1" s="298"/>
    </row>
    <row r="2" spans="1:26" x14ac:dyDescent="0.25">
      <c r="A2" s="297" t="str">
        <f>IF(Dönem&lt;&gt;"",CONCATENATE(Dönem, ".Dönem"),"")</f>
        <v/>
      </c>
      <c r="B2" s="297"/>
      <c r="C2" s="297"/>
      <c r="D2" s="297"/>
      <c r="E2" s="297"/>
      <c r="F2" s="297"/>
      <c r="G2" s="297"/>
      <c r="H2" s="297"/>
      <c r="I2" s="297"/>
      <c r="J2" s="297"/>
      <c r="K2" s="297"/>
    </row>
    <row r="3" spans="1:26" x14ac:dyDescent="0.25">
      <c r="A3" s="297" t="str">
        <f>IF(DönemBaş&lt;&gt;"",CONCATENATE(VLOOKUP(MONTH(DönemBaş)+2,Takvim,2,0)," ayına aittir."),"")</f>
        <v/>
      </c>
      <c r="B3" s="297"/>
      <c r="C3" s="297"/>
      <c r="D3" s="297"/>
      <c r="E3" s="297"/>
      <c r="F3" s="297"/>
      <c r="G3" s="297"/>
      <c r="H3" s="297"/>
      <c r="I3" s="297"/>
      <c r="J3" s="297"/>
      <c r="K3" s="297"/>
    </row>
    <row r="4" spans="1:26" ht="18.75" customHeight="1" thickBot="1" x14ac:dyDescent="0.35">
      <c r="A4" s="303" t="s">
        <v>50</v>
      </c>
      <c r="B4" s="303"/>
      <c r="C4" s="303"/>
      <c r="D4" s="303"/>
      <c r="E4" s="303"/>
      <c r="F4" s="303"/>
      <c r="G4" s="303"/>
      <c r="H4" s="303"/>
      <c r="I4" s="303"/>
      <c r="J4" s="303"/>
      <c r="K4" s="303"/>
    </row>
    <row r="5" spans="1:26" ht="27" customHeight="1" thickBot="1" x14ac:dyDescent="0.3">
      <c r="A5" s="39" t="s">
        <v>1</v>
      </c>
      <c r="B5" s="299" t="str">
        <f>IF(ProjeNo&lt;&gt;"",ProjeNo,"")</f>
        <v/>
      </c>
      <c r="C5" s="299"/>
      <c r="D5" s="299"/>
      <c r="E5" s="299"/>
      <c r="F5" s="299"/>
      <c r="G5" s="299"/>
      <c r="H5" s="299"/>
      <c r="I5" s="299"/>
      <c r="J5" s="299"/>
      <c r="K5" s="300"/>
    </row>
    <row r="6" spans="1:26" ht="25.5" customHeight="1" thickBot="1" x14ac:dyDescent="0.3">
      <c r="A6" s="39" t="s">
        <v>2</v>
      </c>
      <c r="B6" s="299" t="str">
        <f>IF(ProjeAdı&lt;&gt;"",ProjeAdı,"")</f>
        <v/>
      </c>
      <c r="C6" s="299"/>
      <c r="D6" s="299"/>
      <c r="E6" s="299"/>
      <c r="F6" s="299"/>
      <c r="G6" s="299"/>
      <c r="H6" s="299"/>
      <c r="I6" s="299"/>
      <c r="J6" s="299"/>
      <c r="K6" s="300"/>
    </row>
    <row r="7" spans="1:26" ht="24" customHeight="1" thickBot="1" x14ac:dyDescent="0.3">
      <c r="A7" s="290" t="s">
        <v>10</v>
      </c>
      <c r="B7" s="290" t="s">
        <v>11</v>
      </c>
      <c r="C7" s="290" t="s">
        <v>51</v>
      </c>
      <c r="D7" s="290" t="s">
        <v>52</v>
      </c>
      <c r="E7" s="290" t="s">
        <v>53</v>
      </c>
      <c r="F7" s="290" t="s">
        <v>54</v>
      </c>
      <c r="G7" s="292" t="s">
        <v>55</v>
      </c>
      <c r="H7" s="294" t="s">
        <v>56</v>
      </c>
      <c r="I7" s="295"/>
      <c r="J7" s="296"/>
      <c r="K7" s="290" t="s">
        <v>57</v>
      </c>
      <c r="L7" s="57"/>
      <c r="N7" s="287" t="s">
        <v>8</v>
      </c>
      <c r="O7" s="287"/>
      <c r="P7" s="287" t="s">
        <v>58</v>
      </c>
      <c r="Q7" s="287"/>
      <c r="R7" s="287" t="s">
        <v>59</v>
      </c>
      <c r="S7" s="287"/>
    </row>
    <row r="8" spans="1:26" s="41" customFormat="1" ht="75" customHeight="1" thickBot="1" x14ac:dyDescent="0.3">
      <c r="A8" s="291"/>
      <c r="B8" s="291"/>
      <c r="C8" s="291"/>
      <c r="D8" s="291"/>
      <c r="E8" s="291"/>
      <c r="F8" s="291"/>
      <c r="G8" s="293"/>
      <c r="H8" s="70" t="s">
        <v>60</v>
      </c>
      <c r="I8" s="48" t="s">
        <v>61</v>
      </c>
      <c r="J8" s="49" t="s">
        <v>177</v>
      </c>
      <c r="K8" s="291"/>
      <c r="L8" s="58"/>
      <c r="M8" s="40" t="s">
        <v>14</v>
      </c>
      <c r="N8" s="40" t="s">
        <v>63</v>
      </c>
      <c r="O8" s="40" t="s">
        <v>64</v>
      </c>
      <c r="P8" s="40" t="s">
        <v>65</v>
      </c>
      <c r="Q8" s="40" t="s">
        <v>55</v>
      </c>
      <c r="R8" s="40" t="s">
        <v>65</v>
      </c>
      <c r="S8" s="40" t="s">
        <v>64</v>
      </c>
      <c r="Z8"/>
    </row>
    <row r="9" spans="1:26" ht="22.5" customHeight="1" x14ac:dyDescent="0.25">
      <c r="A9" s="51">
        <v>1</v>
      </c>
      <c r="B9" s="52" t="str">
        <f>IF('Proje Bilgileri'!B13&lt;&gt;"",'Proje Bilgileri'!B13,"")</f>
        <v/>
      </c>
      <c r="C9" s="206"/>
      <c r="D9" s="207"/>
      <c r="E9" s="207"/>
      <c r="F9" s="208"/>
      <c r="G9" s="208"/>
      <c r="H9" s="207"/>
      <c r="I9" s="207"/>
      <c r="J9" s="207"/>
      <c r="K9" s="54" t="str">
        <f>IF('Proje Bilgileri'!B13&lt;&gt;"",IF(OR(F9&gt;R9,G9&gt;S9),0,D9+E9+F9+G9-H9-I9-J9),"")</f>
        <v/>
      </c>
      <c r="L9" s="59" t="str">
        <f t="shared" ref="L9:L28" si="0">IF(OR(F9&gt;R9,G9&gt;S9),"Toplam maliyetin hesaplanabilmesi için SGK işveren payı ve işsizlik sigortası işveren payının tavan değerleri aşmaması gerekmektedir.","")</f>
        <v/>
      </c>
      <c r="M9" s="67">
        <f>'Proje Bilgileri'!E13</f>
        <v>0</v>
      </c>
      <c r="N9" s="55">
        <f t="shared" ref="N9:N28" si="1">IFERROR(IF(M9="EVET",VLOOKUP(YilDönem,SGKTAVAN,2,0)*0.245,VLOOKUP(YilDönem,SGKTAVAN,2,0)*0.205),0)</f>
        <v>0</v>
      </c>
      <c r="O9" s="55">
        <f t="shared" ref="O9:O28" si="2">IFERROR(IF(M9="EVET",0,VLOOKUP(YilDönem,SGKTAVAN,2,0)*0.02),0)</f>
        <v>0</v>
      </c>
      <c r="P9" s="55">
        <f>IF(M9="EVET",(D9+E9)*0.245,(D9+E9)*0.205)</f>
        <v>0</v>
      </c>
      <c r="Q9" s="55">
        <f t="shared" ref="Q9:Q28" si="3">IF(M9="EVET",0,(D9+E9)*0.02)</f>
        <v>0</v>
      </c>
      <c r="R9" s="43">
        <f>ROUNDUP(MIN(N9,P9),0)</f>
        <v>0</v>
      </c>
      <c r="S9" s="43">
        <f>ROUNDUP(MIN(O9,Q9),0)</f>
        <v>0</v>
      </c>
    </row>
    <row r="10" spans="1:26" ht="22.5" customHeight="1" x14ac:dyDescent="0.25">
      <c r="A10" s="44">
        <v>2</v>
      </c>
      <c r="B10" s="50" t="str">
        <f>IF('Proje Bilgileri'!B14&lt;&gt;"",'Proje Bilgileri'!B14,"")</f>
        <v/>
      </c>
      <c r="C10" s="209"/>
      <c r="D10" s="207"/>
      <c r="E10" s="210"/>
      <c r="F10" s="210"/>
      <c r="G10" s="210"/>
      <c r="H10" s="210"/>
      <c r="I10" s="210"/>
      <c r="J10" s="210"/>
      <c r="K10" s="54" t="str">
        <f>IF('Proje Bilgileri'!B14&lt;&gt;"",IF(OR(F10&gt;R10,G10&gt;S10),0,D10+E10+F10+G10-H10-I10-J10),"")</f>
        <v/>
      </c>
      <c r="L10" s="59" t="str">
        <f t="shared" si="0"/>
        <v/>
      </c>
      <c r="M10" s="67">
        <f>'Proje Bilgileri'!E14</f>
        <v>0</v>
      </c>
      <c r="N10" s="55">
        <f t="shared" si="1"/>
        <v>0</v>
      </c>
      <c r="O10" s="55">
        <f t="shared" si="2"/>
        <v>0</v>
      </c>
      <c r="P10" s="55">
        <f t="shared" ref="P10:P28" si="4">IF(M10="EVET",(D10+E10)*0.245,(D10+E10)*0.205)</f>
        <v>0</v>
      </c>
      <c r="Q10" s="55">
        <f t="shared" si="3"/>
        <v>0</v>
      </c>
      <c r="R10" s="43">
        <f t="shared" ref="R10:S28" si="5">ROUNDUP(MIN(N10,P10),0)</f>
        <v>0</v>
      </c>
      <c r="S10" s="43">
        <f t="shared" si="5"/>
        <v>0</v>
      </c>
    </row>
    <row r="11" spans="1:26" ht="22.5" customHeight="1" x14ac:dyDescent="0.25">
      <c r="A11" s="44">
        <v>3</v>
      </c>
      <c r="B11" s="50" t="str">
        <f>IF('Proje Bilgileri'!B15&lt;&gt;"",'Proje Bilgileri'!B15,"")</f>
        <v/>
      </c>
      <c r="C11" s="209"/>
      <c r="D11" s="207"/>
      <c r="E11" s="210"/>
      <c r="F11" s="210"/>
      <c r="G11" s="210"/>
      <c r="H11" s="210"/>
      <c r="I11" s="210"/>
      <c r="J11" s="210"/>
      <c r="K11" s="54" t="str">
        <f>IF('Proje Bilgileri'!B15&lt;&gt;"",IF(OR(F11&gt;R11,G11&gt;S11),0,D11+E11+F11+G11-H11-I11-J11),"")</f>
        <v/>
      </c>
      <c r="L11" s="59" t="str">
        <f t="shared" si="0"/>
        <v/>
      </c>
      <c r="M11" s="67">
        <f>'Proje Bilgileri'!E15</f>
        <v>0</v>
      </c>
      <c r="N11" s="55">
        <f t="shared" si="1"/>
        <v>0</v>
      </c>
      <c r="O11" s="55">
        <f t="shared" si="2"/>
        <v>0</v>
      </c>
      <c r="P11" s="55">
        <f t="shared" si="4"/>
        <v>0</v>
      </c>
      <c r="Q11" s="55">
        <f t="shared" si="3"/>
        <v>0</v>
      </c>
      <c r="R11" s="43">
        <f t="shared" si="5"/>
        <v>0</v>
      </c>
      <c r="S11" s="43">
        <f t="shared" si="5"/>
        <v>0</v>
      </c>
    </row>
    <row r="12" spans="1:26" ht="22.5" customHeight="1" x14ac:dyDescent="0.25">
      <c r="A12" s="44">
        <v>4</v>
      </c>
      <c r="B12" s="50" t="str">
        <f>IF('Proje Bilgileri'!B16&lt;&gt;"",'Proje Bilgileri'!B16,"")</f>
        <v/>
      </c>
      <c r="C12" s="209"/>
      <c r="D12" s="207"/>
      <c r="E12" s="210"/>
      <c r="F12" s="210"/>
      <c r="G12" s="210"/>
      <c r="H12" s="210"/>
      <c r="I12" s="210"/>
      <c r="J12" s="210"/>
      <c r="K12" s="54" t="str">
        <f>IF('Proje Bilgileri'!B16&lt;&gt;"",IF(OR(F12&gt;R12,G12&gt;S12),0,D12+E12+F12+G12-H12-I12-J12),"")</f>
        <v/>
      </c>
      <c r="L12" s="59" t="str">
        <f t="shared" si="0"/>
        <v/>
      </c>
      <c r="M12" s="67">
        <f>'Proje Bilgileri'!E16</f>
        <v>0</v>
      </c>
      <c r="N12" s="55">
        <f t="shared" si="1"/>
        <v>0</v>
      </c>
      <c r="O12" s="55">
        <f t="shared" si="2"/>
        <v>0</v>
      </c>
      <c r="P12" s="55">
        <f t="shared" si="4"/>
        <v>0</v>
      </c>
      <c r="Q12" s="55">
        <f t="shared" si="3"/>
        <v>0</v>
      </c>
      <c r="R12" s="43">
        <f t="shared" si="5"/>
        <v>0</v>
      </c>
      <c r="S12" s="43">
        <f t="shared" si="5"/>
        <v>0</v>
      </c>
    </row>
    <row r="13" spans="1:26" ht="22.5" customHeight="1" x14ac:dyDescent="0.25">
      <c r="A13" s="44">
        <v>5</v>
      </c>
      <c r="B13" s="50" t="str">
        <f>IF('Proje Bilgileri'!B17&lt;&gt;"",'Proje Bilgileri'!B17,"")</f>
        <v/>
      </c>
      <c r="C13" s="209"/>
      <c r="D13" s="207"/>
      <c r="E13" s="210"/>
      <c r="F13" s="210"/>
      <c r="G13" s="210"/>
      <c r="H13" s="210"/>
      <c r="I13" s="210"/>
      <c r="J13" s="210"/>
      <c r="K13" s="54" t="str">
        <f>IF('Proje Bilgileri'!B17&lt;&gt;"",IF(OR(F13&gt;R13,G13&gt;S13),0,D13+E13+F13+G13-H13-I13-J13),"")</f>
        <v/>
      </c>
      <c r="L13" s="59" t="str">
        <f t="shared" si="0"/>
        <v/>
      </c>
      <c r="M13" s="67">
        <f>'Proje Bilgileri'!E17</f>
        <v>0</v>
      </c>
      <c r="N13" s="55">
        <f t="shared" si="1"/>
        <v>0</v>
      </c>
      <c r="O13" s="55">
        <f t="shared" si="2"/>
        <v>0</v>
      </c>
      <c r="P13" s="55">
        <f t="shared" si="4"/>
        <v>0</v>
      </c>
      <c r="Q13" s="55">
        <f t="shared" si="3"/>
        <v>0</v>
      </c>
      <c r="R13" s="43">
        <f t="shared" si="5"/>
        <v>0</v>
      </c>
      <c r="S13" s="43">
        <f t="shared" si="5"/>
        <v>0</v>
      </c>
    </row>
    <row r="14" spans="1:26" ht="22.5" customHeight="1" x14ac:dyDescent="0.25">
      <c r="A14" s="44">
        <v>6</v>
      </c>
      <c r="B14" s="50" t="str">
        <f>IF('Proje Bilgileri'!B18&lt;&gt;"",'Proje Bilgileri'!B18,"")</f>
        <v/>
      </c>
      <c r="C14" s="209"/>
      <c r="D14" s="207"/>
      <c r="E14" s="210"/>
      <c r="F14" s="210"/>
      <c r="G14" s="210"/>
      <c r="H14" s="210"/>
      <c r="I14" s="210"/>
      <c r="J14" s="210"/>
      <c r="K14" s="54" t="str">
        <f>IF('Proje Bilgileri'!B18&lt;&gt;"",IF(OR(F14&gt;R14,G14&gt;S14),0,D14+E14+F14+G14-H14-I14-J14),"")</f>
        <v/>
      </c>
      <c r="L14" s="59" t="str">
        <f t="shared" si="0"/>
        <v/>
      </c>
      <c r="M14" s="67">
        <f>'Proje Bilgileri'!E18</f>
        <v>0</v>
      </c>
      <c r="N14" s="55">
        <f t="shared" si="1"/>
        <v>0</v>
      </c>
      <c r="O14" s="55">
        <f t="shared" si="2"/>
        <v>0</v>
      </c>
      <c r="P14" s="55">
        <f t="shared" si="4"/>
        <v>0</v>
      </c>
      <c r="Q14" s="55">
        <f t="shared" si="3"/>
        <v>0</v>
      </c>
      <c r="R14" s="43">
        <f t="shared" si="5"/>
        <v>0</v>
      </c>
      <c r="S14" s="43">
        <f t="shared" si="5"/>
        <v>0</v>
      </c>
    </row>
    <row r="15" spans="1:26" ht="22.5" customHeight="1" x14ac:dyDescent="0.25">
      <c r="A15" s="44">
        <v>7</v>
      </c>
      <c r="B15" s="50" t="str">
        <f>IF('Proje Bilgileri'!B19&lt;&gt;"",'Proje Bilgileri'!B19,"")</f>
        <v/>
      </c>
      <c r="C15" s="209"/>
      <c r="D15" s="207"/>
      <c r="E15" s="210"/>
      <c r="F15" s="210"/>
      <c r="G15" s="210"/>
      <c r="H15" s="210"/>
      <c r="I15" s="210"/>
      <c r="J15" s="210"/>
      <c r="K15" s="54" t="str">
        <f>IF('Proje Bilgileri'!B19&lt;&gt;"",IF(OR(F15&gt;R15,G15&gt;S15),0,D15+E15+F15+G15-H15-I15-J15),"")</f>
        <v/>
      </c>
      <c r="L15" s="59" t="str">
        <f t="shared" si="0"/>
        <v/>
      </c>
      <c r="M15" s="67">
        <f>'Proje Bilgileri'!E19</f>
        <v>0</v>
      </c>
      <c r="N15" s="55">
        <f t="shared" si="1"/>
        <v>0</v>
      </c>
      <c r="O15" s="55">
        <f t="shared" si="2"/>
        <v>0</v>
      </c>
      <c r="P15" s="55">
        <f t="shared" si="4"/>
        <v>0</v>
      </c>
      <c r="Q15" s="55">
        <f t="shared" si="3"/>
        <v>0</v>
      </c>
      <c r="R15" s="43">
        <f t="shared" si="5"/>
        <v>0</v>
      </c>
      <c r="S15" s="43">
        <f t="shared" si="5"/>
        <v>0</v>
      </c>
    </row>
    <row r="16" spans="1:26" ht="22.5" customHeight="1" x14ac:dyDescent="0.25">
      <c r="A16" s="44">
        <v>8</v>
      </c>
      <c r="B16" s="50" t="str">
        <f>IF('Proje Bilgileri'!B20&lt;&gt;"",'Proje Bilgileri'!B20,"")</f>
        <v/>
      </c>
      <c r="C16" s="209"/>
      <c r="D16" s="207"/>
      <c r="E16" s="210"/>
      <c r="F16" s="210"/>
      <c r="G16" s="210"/>
      <c r="H16" s="210"/>
      <c r="I16" s="210"/>
      <c r="J16" s="210"/>
      <c r="K16" s="54" t="str">
        <f>IF('Proje Bilgileri'!B20&lt;&gt;"",IF(OR(F16&gt;R16,G16&gt;S16),0,D16+E16+F16+G16-H16-I16-J16),"")</f>
        <v/>
      </c>
      <c r="L16" s="59" t="str">
        <f t="shared" si="0"/>
        <v/>
      </c>
      <c r="M16" s="67">
        <f>'Proje Bilgileri'!E20</f>
        <v>0</v>
      </c>
      <c r="N16" s="55">
        <f t="shared" si="1"/>
        <v>0</v>
      </c>
      <c r="O16" s="55">
        <f t="shared" si="2"/>
        <v>0</v>
      </c>
      <c r="P16" s="55">
        <f t="shared" si="4"/>
        <v>0</v>
      </c>
      <c r="Q16" s="55">
        <f t="shared" si="3"/>
        <v>0</v>
      </c>
      <c r="R16" s="43">
        <f t="shared" si="5"/>
        <v>0</v>
      </c>
      <c r="S16" s="43">
        <f t="shared" si="5"/>
        <v>0</v>
      </c>
    </row>
    <row r="17" spans="1:19" ht="22.5" customHeight="1" x14ac:dyDescent="0.25">
      <c r="A17" s="44">
        <v>9</v>
      </c>
      <c r="B17" s="50" t="str">
        <f>IF('Proje Bilgileri'!B21&lt;&gt;"",'Proje Bilgileri'!B21,"")</f>
        <v/>
      </c>
      <c r="C17" s="209"/>
      <c r="D17" s="207"/>
      <c r="E17" s="210"/>
      <c r="F17" s="210"/>
      <c r="G17" s="210"/>
      <c r="H17" s="210"/>
      <c r="I17" s="210"/>
      <c r="J17" s="210"/>
      <c r="K17" s="54" t="str">
        <f>IF('Proje Bilgileri'!B21&lt;&gt;"",IF(OR(F17&gt;R17,G17&gt;S17),0,D17+E17+F17+G17-H17-I17-J17),"")</f>
        <v/>
      </c>
      <c r="L17" s="59" t="str">
        <f t="shared" si="0"/>
        <v/>
      </c>
      <c r="M17" s="67">
        <f>'Proje Bilgileri'!E21</f>
        <v>0</v>
      </c>
      <c r="N17" s="55">
        <f t="shared" si="1"/>
        <v>0</v>
      </c>
      <c r="O17" s="55">
        <f t="shared" si="2"/>
        <v>0</v>
      </c>
      <c r="P17" s="55">
        <f t="shared" si="4"/>
        <v>0</v>
      </c>
      <c r="Q17" s="55">
        <f t="shared" si="3"/>
        <v>0</v>
      </c>
      <c r="R17" s="43">
        <f t="shared" si="5"/>
        <v>0</v>
      </c>
      <c r="S17" s="43">
        <f t="shared" si="5"/>
        <v>0</v>
      </c>
    </row>
    <row r="18" spans="1:19" ht="22.5" customHeight="1" x14ac:dyDescent="0.25">
      <c r="A18" s="44">
        <v>10</v>
      </c>
      <c r="B18" s="50" t="str">
        <f>IF('Proje Bilgileri'!B22&lt;&gt;"",'Proje Bilgileri'!B22,"")</f>
        <v/>
      </c>
      <c r="C18" s="209"/>
      <c r="D18" s="207"/>
      <c r="E18" s="210"/>
      <c r="F18" s="210"/>
      <c r="G18" s="210"/>
      <c r="H18" s="210"/>
      <c r="I18" s="210"/>
      <c r="J18" s="210"/>
      <c r="K18" s="54" t="str">
        <f>IF('Proje Bilgileri'!B22&lt;&gt;"",IF(OR(F18&gt;R18,G18&gt;S18),0,D18+E18+F18+G18-H18-I18-J18),"")</f>
        <v/>
      </c>
      <c r="L18" s="59" t="str">
        <f t="shared" si="0"/>
        <v/>
      </c>
      <c r="M18" s="67">
        <f>'Proje Bilgileri'!E22</f>
        <v>0</v>
      </c>
      <c r="N18" s="55">
        <f t="shared" si="1"/>
        <v>0</v>
      </c>
      <c r="O18" s="55">
        <f t="shared" si="2"/>
        <v>0</v>
      </c>
      <c r="P18" s="55">
        <f t="shared" si="4"/>
        <v>0</v>
      </c>
      <c r="Q18" s="55">
        <f t="shared" si="3"/>
        <v>0</v>
      </c>
      <c r="R18" s="43">
        <f t="shared" si="5"/>
        <v>0</v>
      </c>
      <c r="S18" s="43">
        <f t="shared" si="5"/>
        <v>0</v>
      </c>
    </row>
    <row r="19" spans="1:19" ht="22.5" customHeight="1" x14ac:dyDescent="0.25">
      <c r="A19" s="44">
        <v>11</v>
      </c>
      <c r="B19" s="50" t="str">
        <f>IF('Proje Bilgileri'!B23&lt;&gt;"",'Proje Bilgileri'!B23,"")</f>
        <v/>
      </c>
      <c r="C19" s="209"/>
      <c r="D19" s="207"/>
      <c r="E19" s="210"/>
      <c r="F19" s="210"/>
      <c r="G19" s="210"/>
      <c r="H19" s="210"/>
      <c r="I19" s="210"/>
      <c r="J19" s="210"/>
      <c r="K19" s="54" t="str">
        <f>IF('Proje Bilgileri'!B23&lt;&gt;"",IF(OR(F19&gt;R19,G19&gt;S19),0,D19+E19+F19+G19-H19-I19-J19),"")</f>
        <v/>
      </c>
      <c r="L19" s="59" t="str">
        <f t="shared" si="0"/>
        <v/>
      </c>
      <c r="M19" s="67">
        <f>'Proje Bilgileri'!E23</f>
        <v>0</v>
      </c>
      <c r="N19" s="55">
        <f t="shared" si="1"/>
        <v>0</v>
      </c>
      <c r="O19" s="55">
        <f t="shared" si="2"/>
        <v>0</v>
      </c>
      <c r="P19" s="55">
        <f t="shared" si="4"/>
        <v>0</v>
      </c>
      <c r="Q19" s="55">
        <f t="shared" si="3"/>
        <v>0</v>
      </c>
      <c r="R19" s="43">
        <f t="shared" si="5"/>
        <v>0</v>
      </c>
      <c r="S19" s="43">
        <f t="shared" si="5"/>
        <v>0</v>
      </c>
    </row>
    <row r="20" spans="1:19" ht="22.5" customHeight="1" x14ac:dyDescent="0.25">
      <c r="A20" s="44">
        <v>12</v>
      </c>
      <c r="B20" s="50" t="str">
        <f>IF('Proje Bilgileri'!B24&lt;&gt;"",'Proje Bilgileri'!B24,"")</f>
        <v/>
      </c>
      <c r="C20" s="209"/>
      <c r="D20" s="207"/>
      <c r="E20" s="210"/>
      <c r="F20" s="210"/>
      <c r="G20" s="210"/>
      <c r="H20" s="210"/>
      <c r="I20" s="210"/>
      <c r="J20" s="210"/>
      <c r="K20" s="54" t="str">
        <f>IF('Proje Bilgileri'!B24&lt;&gt;"",IF(OR(F20&gt;R20,G20&gt;S20),0,D20+E20+F20+G20-H20-I20-J20),"")</f>
        <v/>
      </c>
      <c r="L20" s="59" t="str">
        <f t="shared" si="0"/>
        <v/>
      </c>
      <c r="M20" s="67">
        <f>'Proje Bilgileri'!E24</f>
        <v>0</v>
      </c>
      <c r="N20" s="55">
        <f t="shared" si="1"/>
        <v>0</v>
      </c>
      <c r="O20" s="55">
        <f t="shared" si="2"/>
        <v>0</v>
      </c>
      <c r="P20" s="55">
        <f t="shared" si="4"/>
        <v>0</v>
      </c>
      <c r="Q20" s="55">
        <f t="shared" si="3"/>
        <v>0</v>
      </c>
      <c r="R20" s="43">
        <f t="shared" si="5"/>
        <v>0</v>
      </c>
      <c r="S20" s="43">
        <f t="shared" si="5"/>
        <v>0</v>
      </c>
    </row>
    <row r="21" spans="1:19" ht="22.5" customHeight="1" x14ac:dyDescent="0.25">
      <c r="A21" s="44">
        <v>13</v>
      </c>
      <c r="B21" s="50" t="str">
        <f>IF('Proje Bilgileri'!B25&lt;&gt;"",'Proje Bilgileri'!B25,"")</f>
        <v/>
      </c>
      <c r="C21" s="209"/>
      <c r="D21" s="207"/>
      <c r="E21" s="210"/>
      <c r="F21" s="210"/>
      <c r="G21" s="210"/>
      <c r="H21" s="210"/>
      <c r="I21" s="210"/>
      <c r="J21" s="210"/>
      <c r="K21" s="54" t="str">
        <f>IF('Proje Bilgileri'!B25&lt;&gt;"",IF(OR(F21&gt;R21,G21&gt;S21),0,D21+E21+F21+G21-H21-I21-J21),"")</f>
        <v/>
      </c>
      <c r="L21" s="59" t="str">
        <f t="shared" si="0"/>
        <v/>
      </c>
      <c r="M21" s="67">
        <f>'Proje Bilgileri'!E25</f>
        <v>0</v>
      </c>
      <c r="N21" s="55">
        <f t="shared" si="1"/>
        <v>0</v>
      </c>
      <c r="O21" s="55">
        <f t="shared" si="2"/>
        <v>0</v>
      </c>
      <c r="P21" s="55">
        <f t="shared" si="4"/>
        <v>0</v>
      </c>
      <c r="Q21" s="55">
        <f t="shared" si="3"/>
        <v>0</v>
      </c>
      <c r="R21" s="43">
        <f t="shared" si="5"/>
        <v>0</v>
      </c>
      <c r="S21" s="43">
        <f t="shared" si="5"/>
        <v>0</v>
      </c>
    </row>
    <row r="22" spans="1:19" ht="22.5" customHeight="1" x14ac:dyDescent="0.25">
      <c r="A22" s="44">
        <v>14</v>
      </c>
      <c r="B22" s="50" t="str">
        <f>IF('Proje Bilgileri'!B26&lt;&gt;"",'Proje Bilgileri'!B26,"")</f>
        <v/>
      </c>
      <c r="C22" s="209"/>
      <c r="D22" s="207"/>
      <c r="E22" s="210"/>
      <c r="F22" s="210"/>
      <c r="G22" s="210"/>
      <c r="H22" s="210"/>
      <c r="I22" s="210"/>
      <c r="J22" s="210"/>
      <c r="K22" s="54" t="str">
        <f>IF('Proje Bilgileri'!B26&lt;&gt;"",IF(OR(F22&gt;R22,G22&gt;S22),0,D22+E22+F22+G22-H22-I22-J22),"")</f>
        <v/>
      </c>
      <c r="L22" s="59" t="str">
        <f t="shared" si="0"/>
        <v/>
      </c>
      <c r="M22" s="67">
        <f>'Proje Bilgileri'!E26</f>
        <v>0</v>
      </c>
      <c r="N22" s="55">
        <f t="shared" si="1"/>
        <v>0</v>
      </c>
      <c r="O22" s="55">
        <f t="shared" si="2"/>
        <v>0</v>
      </c>
      <c r="P22" s="55">
        <f t="shared" si="4"/>
        <v>0</v>
      </c>
      <c r="Q22" s="55">
        <f t="shared" si="3"/>
        <v>0</v>
      </c>
      <c r="R22" s="43">
        <f t="shared" si="5"/>
        <v>0</v>
      </c>
      <c r="S22" s="43">
        <f t="shared" si="5"/>
        <v>0</v>
      </c>
    </row>
    <row r="23" spans="1:19" ht="22.5" customHeight="1" x14ac:dyDescent="0.25">
      <c r="A23" s="44">
        <v>15</v>
      </c>
      <c r="B23" s="50" t="str">
        <f>IF('Proje Bilgileri'!B27&lt;&gt;"",'Proje Bilgileri'!B27,"")</f>
        <v/>
      </c>
      <c r="C23" s="209"/>
      <c r="D23" s="207"/>
      <c r="E23" s="210"/>
      <c r="F23" s="210"/>
      <c r="G23" s="210"/>
      <c r="H23" s="210"/>
      <c r="I23" s="210"/>
      <c r="J23" s="210"/>
      <c r="K23" s="54" t="str">
        <f>IF('Proje Bilgileri'!B27&lt;&gt;"",IF(OR(F23&gt;R23,G23&gt;S23),0,D23+E23+F23+G23-H23-I23-J23),"")</f>
        <v/>
      </c>
      <c r="L23" s="59" t="str">
        <f t="shared" si="0"/>
        <v/>
      </c>
      <c r="M23" s="67">
        <f>'Proje Bilgileri'!E27</f>
        <v>0</v>
      </c>
      <c r="N23" s="55">
        <f t="shared" si="1"/>
        <v>0</v>
      </c>
      <c r="O23" s="55">
        <f t="shared" si="2"/>
        <v>0</v>
      </c>
      <c r="P23" s="55">
        <f t="shared" si="4"/>
        <v>0</v>
      </c>
      <c r="Q23" s="55">
        <f t="shared" si="3"/>
        <v>0</v>
      </c>
      <c r="R23" s="43">
        <f t="shared" si="5"/>
        <v>0</v>
      </c>
      <c r="S23" s="43">
        <f t="shared" si="5"/>
        <v>0</v>
      </c>
    </row>
    <row r="24" spans="1:19" ht="22.5" customHeight="1" x14ac:dyDescent="0.25">
      <c r="A24" s="44">
        <v>16</v>
      </c>
      <c r="B24" s="50" t="str">
        <f>IF('Proje Bilgileri'!B28&lt;&gt;"",'Proje Bilgileri'!B28,"")</f>
        <v/>
      </c>
      <c r="C24" s="209"/>
      <c r="D24" s="207"/>
      <c r="E24" s="210"/>
      <c r="F24" s="210"/>
      <c r="G24" s="210"/>
      <c r="H24" s="210"/>
      <c r="I24" s="210"/>
      <c r="J24" s="210"/>
      <c r="K24" s="54" t="str">
        <f>IF('Proje Bilgileri'!B28&lt;&gt;"",IF(OR(F24&gt;R24,G24&gt;S24),0,D24+E24+F24+G24-H24-I24-J24),"")</f>
        <v/>
      </c>
      <c r="L24" s="59" t="str">
        <f t="shared" si="0"/>
        <v/>
      </c>
      <c r="M24" s="67">
        <f>'Proje Bilgileri'!E28</f>
        <v>0</v>
      </c>
      <c r="N24" s="55">
        <f t="shared" si="1"/>
        <v>0</v>
      </c>
      <c r="O24" s="55">
        <f t="shared" si="2"/>
        <v>0</v>
      </c>
      <c r="P24" s="55">
        <f t="shared" si="4"/>
        <v>0</v>
      </c>
      <c r="Q24" s="55">
        <f t="shared" si="3"/>
        <v>0</v>
      </c>
      <c r="R24" s="43">
        <f t="shared" si="5"/>
        <v>0</v>
      </c>
      <c r="S24" s="43">
        <f t="shared" si="5"/>
        <v>0</v>
      </c>
    </row>
    <row r="25" spans="1:19" ht="22.5" customHeight="1" x14ac:dyDescent="0.25">
      <c r="A25" s="44">
        <v>17</v>
      </c>
      <c r="B25" s="50" t="str">
        <f>IF('Proje Bilgileri'!B29&lt;&gt;"",'Proje Bilgileri'!B29,"")</f>
        <v/>
      </c>
      <c r="C25" s="209"/>
      <c r="D25" s="207"/>
      <c r="E25" s="210"/>
      <c r="F25" s="210"/>
      <c r="G25" s="210"/>
      <c r="H25" s="210"/>
      <c r="I25" s="210"/>
      <c r="J25" s="210"/>
      <c r="K25" s="54" t="str">
        <f>IF('Proje Bilgileri'!B29&lt;&gt;"",IF(OR(F25&gt;R25,G25&gt;S25),0,D25+E25+F25+G25-H25-I25-J25),"")</f>
        <v/>
      </c>
      <c r="L25" s="59" t="str">
        <f t="shared" si="0"/>
        <v/>
      </c>
      <c r="M25" s="67">
        <f>'Proje Bilgileri'!E29</f>
        <v>0</v>
      </c>
      <c r="N25" s="55">
        <f t="shared" si="1"/>
        <v>0</v>
      </c>
      <c r="O25" s="55">
        <f t="shared" si="2"/>
        <v>0</v>
      </c>
      <c r="P25" s="55">
        <f t="shared" si="4"/>
        <v>0</v>
      </c>
      <c r="Q25" s="55">
        <f t="shared" si="3"/>
        <v>0</v>
      </c>
      <c r="R25" s="43">
        <f t="shared" si="5"/>
        <v>0</v>
      </c>
      <c r="S25" s="43">
        <f t="shared" si="5"/>
        <v>0</v>
      </c>
    </row>
    <row r="26" spans="1:19" ht="22.5" customHeight="1" x14ac:dyDescent="0.25">
      <c r="A26" s="44">
        <v>18</v>
      </c>
      <c r="B26" s="50" t="str">
        <f>IF('Proje Bilgileri'!B30&lt;&gt;"",'Proje Bilgileri'!B30,"")</f>
        <v/>
      </c>
      <c r="C26" s="209"/>
      <c r="D26" s="207"/>
      <c r="E26" s="210"/>
      <c r="F26" s="210"/>
      <c r="G26" s="210"/>
      <c r="H26" s="210"/>
      <c r="I26" s="210"/>
      <c r="J26" s="210"/>
      <c r="K26" s="54" t="str">
        <f>IF('Proje Bilgileri'!B30&lt;&gt;"",IF(OR(F26&gt;R26,G26&gt;S26),0,D26+E26+F26+G26-H26-I26-J26),"")</f>
        <v/>
      </c>
      <c r="L26" s="59" t="str">
        <f t="shared" si="0"/>
        <v/>
      </c>
      <c r="M26" s="67">
        <f>'Proje Bilgileri'!E30</f>
        <v>0</v>
      </c>
      <c r="N26" s="55">
        <f t="shared" si="1"/>
        <v>0</v>
      </c>
      <c r="O26" s="55">
        <f t="shared" si="2"/>
        <v>0</v>
      </c>
      <c r="P26" s="55">
        <f t="shared" si="4"/>
        <v>0</v>
      </c>
      <c r="Q26" s="55">
        <f t="shared" si="3"/>
        <v>0</v>
      </c>
      <c r="R26" s="43">
        <f t="shared" si="5"/>
        <v>0</v>
      </c>
      <c r="S26" s="43">
        <f t="shared" si="5"/>
        <v>0</v>
      </c>
    </row>
    <row r="27" spans="1:19" ht="22.5" customHeight="1" x14ac:dyDescent="0.25">
      <c r="A27" s="44">
        <v>19</v>
      </c>
      <c r="B27" s="50" t="str">
        <f>IF('Proje Bilgileri'!B31&lt;&gt;"",'Proje Bilgileri'!B31,"")</f>
        <v/>
      </c>
      <c r="C27" s="209"/>
      <c r="D27" s="207"/>
      <c r="E27" s="210"/>
      <c r="F27" s="210"/>
      <c r="G27" s="210"/>
      <c r="H27" s="210"/>
      <c r="I27" s="210"/>
      <c r="J27" s="210"/>
      <c r="K27" s="54" t="str">
        <f>IF('Proje Bilgileri'!B31&lt;&gt;"",IF(OR(F27&gt;R27,G27&gt;S27),0,D27+E27+F27+G27-H27-I27-J27),"")</f>
        <v/>
      </c>
      <c r="L27" s="59" t="str">
        <f t="shared" si="0"/>
        <v/>
      </c>
      <c r="M27" s="67">
        <f>'Proje Bilgileri'!E31</f>
        <v>0</v>
      </c>
      <c r="N27" s="55">
        <f t="shared" si="1"/>
        <v>0</v>
      </c>
      <c r="O27" s="55">
        <f t="shared" si="2"/>
        <v>0</v>
      </c>
      <c r="P27" s="55">
        <f t="shared" si="4"/>
        <v>0</v>
      </c>
      <c r="Q27" s="55">
        <f t="shared" si="3"/>
        <v>0</v>
      </c>
      <c r="R27" s="43">
        <f t="shared" si="5"/>
        <v>0</v>
      </c>
      <c r="S27" s="43">
        <f t="shared" si="5"/>
        <v>0</v>
      </c>
    </row>
    <row r="28" spans="1:19" ht="22.5" customHeight="1" x14ac:dyDescent="0.25">
      <c r="A28" s="44">
        <v>20</v>
      </c>
      <c r="B28" s="50" t="str">
        <f>IF('Proje Bilgileri'!B32&lt;&gt;"",'Proje Bilgileri'!B32,"")</f>
        <v/>
      </c>
      <c r="C28" s="209"/>
      <c r="D28" s="207"/>
      <c r="E28" s="210"/>
      <c r="F28" s="210"/>
      <c r="G28" s="210"/>
      <c r="H28" s="210"/>
      <c r="I28" s="210"/>
      <c r="J28" s="210"/>
      <c r="K28" s="54" t="str">
        <f>IF('Proje Bilgileri'!B32&lt;&gt;"",IF(OR(F28&gt;R28,G28&gt;S28),0,D28+E28+F28+G28-H28-I28-J28),"")</f>
        <v/>
      </c>
      <c r="L28" s="59" t="str">
        <f t="shared" si="0"/>
        <v/>
      </c>
      <c r="M28" s="67">
        <f>'Proje Bilgileri'!E32</f>
        <v>0</v>
      </c>
      <c r="N28" s="55">
        <f t="shared" si="1"/>
        <v>0</v>
      </c>
      <c r="O28" s="55">
        <f t="shared" si="2"/>
        <v>0</v>
      </c>
      <c r="P28" s="55">
        <f t="shared" si="4"/>
        <v>0</v>
      </c>
      <c r="Q28" s="55">
        <f t="shared" si="3"/>
        <v>0</v>
      </c>
      <c r="R28" s="43">
        <f t="shared" si="5"/>
        <v>0</v>
      </c>
      <c r="S28" s="43">
        <f t="shared" si="5"/>
        <v>0</v>
      </c>
    </row>
    <row r="29" spans="1:19" ht="30.75" customHeight="1" x14ac:dyDescent="0.25">
      <c r="A29" s="302" t="s">
        <v>66</v>
      </c>
      <c r="B29" s="302"/>
      <c r="C29" s="60" t="str">
        <f>IF($K$29&gt;0,SUM(C9:C28),"")</f>
        <v/>
      </c>
      <c r="D29" s="61" t="str">
        <f t="shared" ref="D29:J29" si="6">IF($K$29&gt;0,SUM(D9:D28),"")</f>
        <v/>
      </c>
      <c r="E29" s="62" t="str">
        <f t="shared" si="6"/>
        <v/>
      </c>
      <c r="F29" s="62" t="str">
        <f t="shared" si="6"/>
        <v/>
      </c>
      <c r="G29" s="62" t="str">
        <f t="shared" si="6"/>
        <v/>
      </c>
      <c r="H29" s="62" t="str">
        <f t="shared" si="6"/>
        <v/>
      </c>
      <c r="I29" s="62" t="str">
        <f t="shared" si="6"/>
        <v/>
      </c>
      <c r="J29" s="62" t="str">
        <f t="shared" si="6"/>
        <v/>
      </c>
      <c r="K29" s="62">
        <f>SUM(K9:K28)</f>
        <v>0</v>
      </c>
    </row>
    <row r="30" spans="1:19" x14ac:dyDescent="0.25">
      <c r="A30" s="301" t="s">
        <v>67</v>
      </c>
      <c r="B30" s="301"/>
      <c r="C30" s="301"/>
      <c r="D30" s="301"/>
      <c r="E30" s="301"/>
      <c r="F30" s="301"/>
      <c r="G30" s="301"/>
      <c r="H30" s="301"/>
      <c r="I30" s="301"/>
      <c r="J30" s="301"/>
      <c r="K30" s="301"/>
      <c r="L30" s="57"/>
      <c r="N30" s="68"/>
      <c r="O30" s="68"/>
      <c r="P30" s="68"/>
      <c r="Q30" s="68"/>
      <c r="R30" s="68"/>
      <c r="S30" s="68"/>
    </row>
    <row r="31" spans="1:19" x14ac:dyDescent="0.25">
      <c r="L31" s="57"/>
      <c r="N31" s="68"/>
      <c r="O31" s="68"/>
      <c r="P31" s="68"/>
      <c r="Q31" s="68"/>
    </row>
    <row r="32" spans="1:19" x14ac:dyDescent="0.25">
      <c r="A32" s="45" t="s">
        <v>68</v>
      </c>
      <c r="B32" t="s">
        <v>69</v>
      </c>
      <c r="C32" s="288" t="s">
        <v>70</v>
      </c>
      <c r="D32" s="288"/>
      <c r="E32" s="297" t="s">
        <v>71</v>
      </c>
      <c r="F32" s="297"/>
      <c r="G32" s="297"/>
      <c r="H32" s="71"/>
      <c r="I32" s="71"/>
      <c r="L32" s="57"/>
      <c r="N32" s="68"/>
      <c r="O32" s="68"/>
      <c r="P32" s="68"/>
      <c r="Q32" s="68"/>
    </row>
    <row r="33" spans="1:26" x14ac:dyDescent="0.25">
      <c r="C33" s="288" t="s">
        <v>72</v>
      </c>
      <c r="D33" s="288"/>
      <c r="E33" s="289"/>
      <c r="F33" s="289"/>
      <c r="G33" s="289"/>
      <c r="H33" s="68"/>
      <c r="I33" s="68"/>
      <c r="L33" s="57"/>
      <c r="N33" s="68"/>
      <c r="O33" s="68"/>
      <c r="P33" s="68"/>
      <c r="Q33" s="68"/>
    </row>
    <row r="35" spans="1:26" ht="15.75" x14ac:dyDescent="0.25">
      <c r="A35" s="298" t="s">
        <v>49</v>
      </c>
      <c r="B35" s="298"/>
      <c r="C35" s="298"/>
      <c r="D35" s="298"/>
      <c r="E35" s="298"/>
      <c r="F35" s="298"/>
      <c r="G35" s="298"/>
      <c r="H35" s="298"/>
      <c r="I35" s="298"/>
      <c r="J35" s="298"/>
      <c r="K35" s="298"/>
    </row>
    <row r="36" spans="1:26" x14ac:dyDescent="0.25">
      <c r="A36" s="297" t="str">
        <f>IF(Dönem&lt;&gt;"",CONCATENATE(Dönem, ".Dönem"),"")</f>
        <v/>
      </c>
      <c r="B36" s="297"/>
      <c r="C36" s="297"/>
      <c r="D36" s="297"/>
      <c r="E36" s="297"/>
      <c r="F36" s="297"/>
      <c r="G36" s="297"/>
      <c r="H36" s="297"/>
      <c r="I36" s="297"/>
      <c r="J36" s="297"/>
      <c r="K36" s="297"/>
    </row>
    <row r="37" spans="1:26" x14ac:dyDescent="0.25">
      <c r="A37" s="297" t="str">
        <f>IF(DönemBaş&lt;&gt;"",CONCATENATE(VLOOKUP(MONTH(DönemBaş)+2,Takvim,2,0)," ayına aittir."),"")</f>
        <v/>
      </c>
      <c r="B37" s="297"/>
      <c r="C37" s="297"/>
      <c r="D37" s="297"/>
      <c r="E37" s="297"/>
      <c r="F37" s="297"/>
      <c r="G37" s="297"/>
      <c r="H37" s="297"/>
      <c r="I37" s="297"/>
      <c r="J37" s="297"/>
      <c r="K37" s="297"/>
    </row>
    <row r="38" spans="1:26" ht="18.75" customHeight="1" thickBot="1" x14ac:dyDescent="0.35">
      <c r="A38" s="303" t="s">
        <v>50</v>
      </c>
      <c r="B38" s="303"/>
      <c r="C38" s="303"/>
      <c r="D38" s="303"/>
      <c r="E38" s="303"/>
      <c r="F38" s="303"/>
      <c r="G38" s="303"/>
      <c r="H38" s="303"/>
      <c r="I38" s="303"/>
      <c r="J38" s="303"/>
      <c r="K38" s="303"/>
    </row>
    <row r="39" spans="1:26" ht="27" customHeight="1" thickBot="1" x14ac:dyDescent="0.3">
      <c r="A39" s="39" t="s">
        <v>1</v>
      </c>
      <c r="B39" s="299" t="str">
        <f>IF(ProjeNo&lt;&gt;"",ProjeNo,"")</f>
        <v/>
      </c>
      <c r="C39" s="299"/>
      <c r="D39" s="299"/>
      <c r="E39" s="299"/>
      <c r="F39" s="299"/>
      <c r="G39" s="299"/>
      <c r="H39" s="299"/>
      <c r="I39" s="299"/>
      <c r="J39" s="299"/>
      <c r="K39" s="300"/>
    </row>
    <row r="40" spans="1:26" ht="25.5" customHeight="1" thickBot="1" x14ac:dyDescent="0.3">
      <c r="A40" s="39" t="s">
        <v>2</v>
      </c>
      <c r="B40" s="299" t="str">
        <f>IF(ProjeAdı&lt;&gt;"",ProjeAdı,"")</f>
        <v/>
      </c>
      <c r="C40" s="299"/>
      <c r="D40" s="299"/>
      <c r="E40" s="299"/>
      <c r="F40" s="299"/>
      <c r="G40" s="299"/>
      <c r="H40" s="299"/>
      <c r="I40" s="299"/>
      <c r="J40" s="299"/>
      <c r="K40" s="300"/>
    </row>
    <row r="41" spans="1:26" ht="24" customHeight="1" thickBot="1" x14ac:dyDescent="0.3">
      <c r="A41" s="290" t="s">
        <v>10</v>
      </c>
      <c r="B41" s="290" t="s">
        <v>11</v>
      </c>
      <c r="C41" s="290" t="s">
        <v>51</v>
      </c>
      <c r="D41" s="290" t="s">
        <v>52</v>
      </c>
      <c r="E41" s="290" t="s">
        <v>53</v>
      </c>
      <c r="F41" s="290" t="s">
        <v>54</v>
      </c>
      <c r="G41" s="292" t="s">
        <v>55</v>
      </c>
      <c r="H41" s="294" t="s">
        <v>56</v>
      </c>
      <c r="I41" s="295"/>
      <c r="J41" s="296"/>
      <c r="K41" s="290" t="s">
        <v>57</v>
      </c>
      <c r="L41" s="57"/>
      <c r="N41" s="287" t="s">
        <v>8</v>
      </c>
      <c r="O41" s="287"/>
      <c r="P41" s="287" t="s">
        <v>58</v>
      </c>
      <c r="Q41" s="287"/>
      <c r="R41" s="287" t="s">
        <v>59</v>
      </c>
      <c r="S41" s="287"/>
    </row>
    <row r="42" spans="1:26" s="41" customFormat="1" ht="75" customHeight="1" thickBot="1" x14ac:dyDescent="0.3">
      <c r="A42" s="291"/>
      <c r="B42" s="291"/>
      <c r="C42" s="291"/>
      <c r="D42" s="291"/>
      <c r="E42" s="291"/>
      <c r="F42" s="291"/>
      <c r="G42" s="293"/>
      <c r="H42" s="70" t="s">
        <v>60</v>
      </c>
      <c r="I42" s="48" t="s">
        <v>61</v>
      </c>
      <c r="J42" s="49" t="s">
        <v>62</v>
      </c>
      <c r="K42" s="291"/>
      <c r="L42" s="58"/>
      <c r="M42" s="40" t="s">
        <v>14</v>
      </c>
      <c r="N42" s="40" t="s">
        <v>63</v>
      </c>
      <c r="O42" s="40" t="s">
        <v>64</v>
      </c>
      <c r="P42" s="40" t="s">
        <v>65</v>
      </c>
      <c r="Q42" s="40" t="s">
        <v>55</v>
      </c>
      <c r="R42" s="40" t="s">
        <v>65</v>
      </c>
      <c r="S42" s="40" t="s">
        <v>64</v>
      </c>
      <c r="Z42"/>
    </row>
    <row r="43" spans="1:26" ht="22.5" customHeight="1" x14ac:dyDescent="0.25">
      <c r="A43" s="51">
        <v>21</v>
      </c>
      <c r="B43" s="52" t="str">
        <f>IF('Proje Bilgileri'!B33&lt;&gt;"",'Proje Bilgileri'!B33,"")</f>
        <v/>
      </c>
      <c r="C43" s="206"/>
      <c r="D43" s="207"/>
      <c r="E43" s="207"/>
      <c r="F43" s="208"/>
      <c r="G43" s="208"/>
      <c r="H43" s="207"/>
      <c r="I43" s="207"/>
      <c r="J43" s="207"/>
      <c r="K43" s="54" t="str">
        <f>IF('Proje Bilgileri'!B33&lt;&gt;"",IF(OR(F43&gt;R43,G43&gt;S43),0,D43+E43+F43+G43-H43-I43-J43),"")</f>
        <v/>
      </c>
      <c r="L43" s="59" t="str">
        <f t="shared" ref="L43:L62" si="7">IF(OR(F43&gt;R43,G43&gt;S43),"Toplam maliyetin hesaplanabilmesi için SGK işveren payı ve işsizlik sigortası işveren payının tavan değerleri aşmaması gerekmektedir.","")</f>
        <v/>
      </c>
      <c r="M43" s="67">
        <f>'Proje Bilgileri'!E47</f>
        <v>0</v>
      </c>
      <c r="N43" s="55">
        <f t="shared" ref="N43:N62" si="8">IFERROR(IF(M43="EVET",VLOOKUP(YilDönem,SGKTAVAN,2,0)*0.245,VLOOKUP(YilDönem,SGKTAVAN,2,0)*0.205),0)</f>
        <v>0</v>
      </c>
      <c r="O43" s="55">
        <f t="shared" ref="O43:O62" si="9">IFERROR(IF(M43="EVET",0,VLOOKUP(YilDönem,SGKTAVAN,2,0)*0.02),0)</f>
        <v>0</v>
      </c>
      <c r="P43" s="55">
        <f>IF(M43="EVET",(D43+E43)*0.245,(D43+E43)*0.205)</f>
        <v>0</v>
      </c>
      <c r="Q43" s="55">
        <f t="shared" ref="Q43:Q62" si="10">IF(M43="EVET",0,(D43+E43)*0.02)</f>
        <v>0</v>
      </c>
      <c r="R43" s="43">
        <f>ROUNDUP(MIN(N43,P43),0)</f>
        <v>0</v>
      </c>
      <c r="S43" s="43">
        <f>ROUNDUP(MIN(O43,Q43),0)</f>
        <v>0</v>
      </c>
    </row>
    <row r="44" spans="1:26" ht="22.5" customHeight="1" x14ac:dyDescent="0.25">
      <c r="A44" s="44">
        <v>22</v>
      </c>
      <c r="B44" s="50" t="str">
        <f>IF('Proje Bilgileri'!B34&lt;&gt;"",'Proje Bilgileri'!B34,"")</f>
        <v/>
      </c>
      <c r="C44" s="209"/>
      <c r="D44" s="207"/>
      <c r="E44" s="210"/>
      <c r="F44" s="210"/>
      <c r="G44" s="210"/>
      <c r="H44" s="210"/>
      <c r="I44" s="210"/>
      <c r="J44" s="210"/>
      <c r="K44" s="54" t="str">
        <f>IF('Proje Bilgileri'!B34&lt;&gt;"",IF(OR(F44&gt;R44,G44&gt;S44),0,D44+E44+F44+G44-H44-I44-J44),"")</f>
        <v/>
      </c>
      <c r="L44" s="59" t="str">
        <f t="shared" si="7"/>
        <v/>
      </c>
      <c r="M44" s="67">
        <f>'Proje Bilgileri'!E48</f>
        <v>0</v>
      </c>
      <c r="N44" s="55">
        <f t="shared" si="8"/>
        <v>0</v>
      </c>
      <c r="O44" s="55">
        <f t="shared" si="9"/>
        <v>0</v>
      </c>
      <c r="P44" s="55">
        <f t="shared" ref="P44:P62" si="11">IF(M44="EVET",(D44+E44)*0.245,(D44+E44)*0.205)</f>
        <v>0</v>
      </c>
      <c r="Q44" s="55">
        <f t="shared" si="10"/>
        <v>0</v>
      </c>
      <c r="R44" s="43">
        <f t="shared" ref="R44:S62" si="12">ROUNDUP(MIN(N44,P44),0)</f>
        <v>0</v>
      </c>
      <c r="S44" s="43">
        <f t="shared" si="12"/>
        <v>0</v>
      </c>
    </row>
    <row r="45" spans="1:26" ht="22.5" customHeight="1" x14ac:dyDescent="0.25">
      <c r="A45" s="44">
        <v>23</v>
      </c>
      <c r="B45" s="50" t="str">
        <f>IF('Proje Bilgileri'!B35&lt;&gt;"",'Proje Bilgileri'!B35,"")</f>
        <v/>
      </c>
      <c r="C45" s="209"/>
      <c r="D45" s="207"/>
      <c r="E45" s="210"/>
      <c r="F45" s="210"/>
      <c r="G45" s="210"/>
      <c r="H45" s="210"/>
      <c r="I45" s="210"/>
      <c r="J45" s="210"/>
      <c r="K45" s="54" t="str">
        <f>IF('Proje Bilgileri'!B35&lt;&gt;"",IF(OR(F45&gt;R45,G45&gt;S45),0,D45+E45+F45+G45-H45-I45-J45),"")</f>
        <v/>
      </c>
      <c r="L45" s="59" t="str">
        <f t="shared" si="7"/>
        <v/>
      </c>
      <c r="M45" s="67">
        <f>'Proje Bilgileri'!E49</f>
        <v>0</v>
      </c>
      <c r="N45" s="55">
        <f t="shared" si="8"/>
        <v>0</v>
      </c>
      <c r="O45" s="55">
        <f t="shared" si="9"/>
        <v>0</v>
      </c>
      <c r="P45" s="55">
        <f t="shared" si="11"/>
        <v>0</v>
      </c>
      <c r="Q45" s="55">
        <f t="shared" si="10"/>
        <v>0</v>
      </c>
      <c r="R45" s="43">
        <f t="shared" si="12"/>
        <v>0</v>
      </c>
      <c r="S45" s="43">
        <f t="shared" si="12"/>
        <v>0</v>
      </c>
    </row>
    <row r="46" spans="1:26" ht="22.5" customHeight="1" x14ac:dyDescent="0.25">
      <c r="A46" s="44">
        <v>24</v>
      </c>
      <c r="B46" s="50" t="str">
        <f>IF('Proje Bilgileri'!B36&lt;&gt;"",'Proje Bilgileri'!B36,"")</f>
        <v/>
      </c>
      <c r="C46" s="209"/>
      <c r="D46" s="207"/>
      <c r="E46" s="210"/>
      <c r="F46" s="210"/>
      <c r="G46" s="210"/>
      <c r="H46" s="210"/>
      <c r="I46" s="210"/>
      <c r="J46" s="210"/>
      <c r="K46" s="54" t="str">
        <f>IF('Proje Bilgileri'!B36&lt;&gt;"",IF(OR(F46&gt;R46,G46&gt;S46),0,D46+E46+F46+G46-H46-I46-J46),"")</f>
        <v/>
      </c>
      <c r="L46" s="59" t="str">
        <f t="shared" si="7"/>
        <v/>
      </c>
      <c r="M46" s="67">
        <f>'Proje Bilgileri'!E50</f>
        <v>0</v>
      </c>
      <c r="N46" s="55">
        <f t="shared" si="8"/>
        <v>0</v>
      </c>
      <c r="O46" s="55">
        <f t="shared" si="9"/>
        <v>0</v>
      </c>
      <c r="P46" s="55">
        <f t="shared" si="11"/>
        <v>0</v>
      </c>
      <c r="Q46" s="55">
        <f t="shared" si="10"/>
        <v>0</v>
      </c>
      <c r="R46" s="43">
        <f t="shared" si="12"/>
        <v>0</v>
      </c>
      <c r="S46" s="43">
        <f t="shared" si="12"/>
        <v>0</v>
      </c>
    </row>
    <row r="47" spans="1:26" ht="22.5" customHeight="1" x14ac:dyDescent="0.25">
      <c r="A47" s="44">
        <v>25</v>
      </c>
      <c r="B47" s="50" t="str">
        <f>IF('Proje Bilgileri'!B37&lt;&gt;"",'Proje Bilgileri'!B37,"")</f>
        <v/>
      </c>
      <c r="C47" s="209"/>
      <c r="D47" s="207"/>
      <c r="E47" s="210"/>
      <c r="F47" s="210"/>
      <c r="G47" s="210"/>
      <c r="H47" s="210"/>
      <c r="I47" s="210"/>
      <c r="J47" s="210"/>
      <c r="K47" s="54" t="str">
        <f>IF('Proje Bilgileri'!B37&lt;&gt;"",IF(OR(F47&gt;R47,G47&gt;S47),0,D47+E47+F47+G47-H47-I47-J47),"")</f>
        <v/>
      </c>
      <c r="L47" s="59" t="str">
        <f t="shared" si="7"/>
        <v/>
      </c>
      <c r="M47" s="67">
        <f>'Proje Bilgileri'!E51</f>
        <v>0</v>
      </c>
      <c r="N47" s="55">
        <f t="shared" si="8"/>
        <v>0</v>
      </c>
      <c r="O47" s="55">
        <f t="shared" si="9"/>
        <v>0</v>
      </c>
      <c r="P47" s="55">
        <f t="shared" si="11"/>
        <v>0</v>
      </c>
      <c r="Q47" s="55">
        <f t="shared" si="10"/>
        <v>0</v>
      </c>
      <c r="R47" s="43">
        <f t="shared" si="12"/>
        <v>0</v>
      </c>
      <c r="S47" s="43">
        <f t="shared" si="12"/>
        <v>0</v>
      </c>
    </row>
    <row r="48" spans="1:26" ht="22.5" customHeight="1" x14ac:dyDescent="0.25">
      <c r="A48" s="44">
        <v>26</v>
      </c>
      <c r="B48" s="50" t="str">
        <f>IF('Proje Bilgileri'!B38&lt;&gt;"",'Proje Bilgileri'!B38,"")</f>
        <v/>
      </c>
      <c r="C48" s="209"/>
      <c r="D48" s="207"/>
      <c r="E48" s="210"/>
      <c r="F48" s="210"/>
      <c r="G48" s="210"/>
      <c r="H48" s="210"/>
      <c r="I48" s="210"/>
      <c r="J48" s="210"/>
      <c r="K48" s="54" t="str">
        <f>IF('Proje Bilgileri'!B38&lt;&gt;"",IF(OR(F48&gt;R48,G48&gt;S48),0,D48+E48+F48+G48-H48-I48-J48),"")</f>
        <v/>
      </c>
      <c r="L48" s="59" t="str">
        <f t="shared" si="7"/>
        <v/>
      </c>
      <c r="M48" s="67">
        <f>'Proje Bilgileri'!E52</f>
        <v>0</v>
      </c>
      <c r="N48" s="55">
        <f t="shared" si="8"/>
        <v>0</v>
      </c>
      <c r="O48" s="55">
        <f t="shared" si="9"/>
        <v>0</v>
      </c>
      <c r="P48" s="55">
        <f t="shared" si="11"/>
        <v>0</v>
      </c>
      <c r="Q48" s="55">
        <f t="shared" si="10"/>
        <v>0</v>
      </c>
      <c r="R48" s="43">
        <f t="shared" si="12"/>
        <v>0</v>
      </c>
      <c r="S48" s="43">
        <f t="shared" si="12"/>
        <v>0</v>
      </c>
    </row>
    <row r="49" spans="1:19" ht="22.5" customHeight="1" x14ac:dyDescent="0.25">
      <c r="A49" s="44">
        <v>27</v>
      </c>
      <c r="B49" s="50" t="str">
        <f>IF('Proje Bilgileri'!B39&lt;&gt;"",'Proje Bilgileri'!B39,"")</f>
        <v/>
      </c>
      <c r="C49" s="209"/>
      <c r="D49" s="207"/>
      <c r="E49" s="210"/>
      <c r="F49" s="210"/>
      <c r="G49" s="210"/>
      <c r="H49" s="210"/>
      <c r="I49" s="210"/>
      <c r="J49" s="210"/>
      <c r="K49" s="54" t="str">
        <f>IF('Proje Bilgileri'!B39&lt;&gt;"",IF(OR(F49&gt;R49,G49&gt;S49),0,D49+E49+F49+G49-H49-I49-J49),"")</f>
        <v/>
      </c>
      <c r="L49" s="59" t="str">
        <f t="shared" si="7"/>
        <v/>
      </c>
      <c r="M49" s="67">
        <f>'Proje Bilgileri'!E53</f>
        <v>0</v>
      </c>
      <c r="N49" s="55">
        <f t="shared" si="8"/>
        <v>0</v>
      </c>
      <c r="O49" s="55">
        <f t="shared" si="9"/>
        <v>0</v>
      </c>
      <c r="P49" s="55">
        <f t="shared" si="11"/>
        <v>0</v>
      </c>
      <c r="Q49" s="55">
        <f t="shared" si="10"/>
        <v>0</v>
      </c>
      <c r="R49" s="43">
        <f t="shared" si="12"/>
        <v>0</v>
      </c>
      <c r="S49" s="43">
        <f t="shared" si="12"/>
        <v>0</v>
      </c>
    </row>
    <row r="50" spans="1:19" ht="22.5" customHeight="1" x14ac:dyDescent="0.25">
      <c r="A50" s="44">
        <v>28</v>
      </c>
      <c r="B50" s="50" t="str">
        <f>IF('Proje Bilgileri'!B40&lt;&gt;"",'Proje Bilgileri'!B40,"")</f>
        <v/>
      </c>
      <c r="C50" s="209"/>
      <c r="D50" s="207"/>
      <c r="E50" s="210"/>
      <c r="F50" s="210"/>
      <c r="G50" s="210"/>
      <c r="H50" s="210"/>
      <c r="I50" s="210"/>
      <c r="J50" s="210"/>
      <c r="K50" s="54" t="str">
        <f>IF('Proje Bilgileri'!B40&lt;&gt;"",IF(OR(F50&gt;R50,G50&gt;S50),0,D50+E50+F50+G50-H50-I50-J50),"")</f>
        <v/>
      </c>
      <c r="L50" s="59" t="str">
        <f t="shared" si="7"/>
        <v/>
      </c>
      <c r="M50" s="67">
        <f>'Proje Bilgileri'!E54</f>
        <v>0</v>
      </c>
      <c r="N50" s="55">
        <f t="shared" si="8"/>
        <v>0</v>
      </c>
      <c r="O50" s="55">
        <f t="shared" si="9"/>
        <v>0</v>
      </c>
      <c r="P50" s="55">
        <f t="shared" si="11"/>
        <v>0</v>
      </c>
      <c r="Q50" s="55">
        <f t="shared" si="10"/>
        <v>0</v>
      </c>
      <c r="R50" s="43">
        <f t="shared" si="12"/>
        <v>0</v>
      </c>
      <c r="S50" s="43">
        <f t="shared" si="12"/>
        <v>0</v>
      </c>
    </row>
    <row r="51" spans="1:19" ht="22.5" customHeight="1" x14ac:dyDescent="0.25">
      <c r="A51" s="44">
        <v>29</v>
      </c>
      <c r="B51" s="50" t="str">
        <f>IF('Proje Bilgileri'!B41&lt;&gt;"",'Proje Bilgileri'!B41,"")</f>
        <v/>
      </c>
      <c r="C51" s="209"/>
      <c r="D51" s="207"/>
      <c r="E51" s="210"/>
      <c r="F51" s="210"/>
      <c r="G51" s="210"/>
      <c r="H51" s="210"/>
      <c r="I51" s="210"/>
      <c r="J51" s="210"/>
      <c r="K51" s="54" t="str">
        <f>IF('Proje Bilgileri'!B41&lt;&gt;"",IF(OR(F51&gt;R51,G51&gt;S51),0,D51+E51+F51+G51-H51-I51-J51),"")</f>
        <v/>
      </c>
      <c r="L51" s="59" t="str">
        <f t="shared" si="7"/>
        <v/>
      </c>
      <c r="M51" s="67">
        <f>'Proje Bilgileri'!E55</f>
        <v>0</v>
      </c>
      <c r="N51" s="55">
        <f t="shared" si="8"/>
        <v>0</v>
      </c>
      <c r="O51" s="55">
        <f t="shared" si="9"/>
        <v>0</v>
      </c>
      <c r="P51" s="55">
        <f t="shared" si="11"/>
        <v>0</v>
      </c>
      <c r="Q51" s="55">
        <f t="shared" si="10"/>
        <v>0</v>
      </c>
      <c r="R51" s="43">
        <f t="shared" si="12"/>
        <v>0</v>
      </c>
      <c r="S51" s="43">
        <f t="shared" si="12"/>
        <v>0</v>
      </c>
    </row>
    <row r="52" spans="1:19" ht="22.5" customHeight="1" x14ac:dyDescent="0.25">
      <c r="A52" s="44">
        <v>30</v>
      </c>
      <c r="B52" s="50" t="str">
        <f>IF('Proje Bilgileri'!B42&lt;&gt;"",'Proje Bilgileri'!B42,"")</f>
        <v/>
      </c>
      <c r="C52" s="209"/>
      <c r="D52" s="207"/>
      <c r="E52" s="210"/>
      <c r="F52" s="210"/>
      <c r="G52" s="210"/>
      <c r="H52" s="210"/>
      <c r="I52" s="210"/>
      <c r="J52" s="210"/>
      <c r="K52" s="54" t="str">
        <f>IF('Proje Bilgileri'!B42&lt;&gt;"",IF(OR(F52&gt;R52,G52&gt;S52),0,D52+E52+F52+G52-H52-I52-J52),"")</f>
        <v/>
      </c>
      <c r="L52" s="59" t="str">
        <f t="shared" si="7"/>
        <v/>
      </c>
      <c r="M52" s="67">
        <f>'Proje Bilgileri'!E56</f>
        <v>0</v>
      </c>
      <c r="N52" s="55">
        <f t="shared" si="8"/>
        <v>0</v>
      </c>
      <c r="O52" s="55">
        <f t="shared" si="9"/>
        <v>0</v>
      </c>
      <c r="P52" s="55">
        <f t="shared" si="11"/>
        <v>0</v>
      </c>
      <c r="Q52" s="55">
        <f t="shared" si="10"/>
        <v>0</v>
      </c>
      <c r="R52" s="43">
        <f t="shared" si="12"/>
        <v>0</v>
      </c>
      <c r="S52" s="43">
        <f t="shared" si="12"/>
        <v>0</v>
      </c>
    </row>
    <row r="53" spans="1:19" ht="22.5" customHeight="1" x14ac:dyDescent="0.25">
      <c r="A53" s="44">
        <v>31</v>
      </c>
      <c r="B53" s="50" t="str">
        <f>IF('Proje Bilgileri'!B43&lt;&gt;"",'Proje Bilgileri'!B43,"")</f>
        <v/>
      </c>
      <c r="C53" s="209"/>
      <c r="D53" s="207"/>
      <c r="E53" s="210"/>
      <c r="F53" s="210"/>
      <c r="G53" s="210"/>
      <c r="H53" s="210"/>
      <c r="I53" s="210"/>
      <c r="J53" s="210"/>
      <c r="K53" s="54" t="str">
        <f>IF('Proje Bilgileri'!B43&lt;&gt;"",IF(OR(F53&gt;R53,G53&gt;S53),0,D53+E53+F53+G53-H53-I53-J53),"")</f>
        <v/>
      </c>
      <c r="L53" s="59" t="str">
        <f t="shared" si="7"/>
        <v/>
      </c>
      <c r="M53" s="67">
        <f>'Proje Bilgileri'!E57</f>
        <v>0</v>
      </c>
      <c r="N53" s="55">
        <f t="shared" si="8"/>
        <v>0</v>
      </c>
      <c r="O53" s="55">
        <f t="shared" si="9"/>
        <v>0</v>
      </c>
      <c r="P53" s="55">
        <f t="shared" si="11"/>
        <v>0</v>
      </c>
      <c r="Q53" s="55">
        <f t="shared" si="10"/>
        <v>0</v>
      </c>
      <c r="R53" s="43">
        <f t="shared" si="12"/>
        <v>0</v>
      </c>
      <c r="S53" s="43">
        <f t="shared" si="12"/>
        <v>0</v>
      </c>
    </row>
    <row r="54" spans="1:19" ht="22.5" customHeight="1" x14ac:dyDescent="0.25">
      <c r="A54" s="44">
        <v>32</v>
      </c>
      <c r="B54" s="50" t="str">
        <f>IF('Proje Bilgileri'!B44&lt;&gt;"",'Proje Bilgileri'!B44,"")</f>
        <v/>
      </c>
      <c r="C54" s="209"/>
      <c r="D54" s="207"/>
      <c r="E54" s="210"/>
      <c r="F54" s="210"/>
      <c r="G54" s="210"/>
      <c r="H54" s="210"/>
      <c r="I54" s="210"/>
      <c r="J54" s="210"/>
      <c r="K54" s="54" t="str">
        <f>IF('Proje Bilgileri'!B44&lt;&gt;"",IF(OR(F54&gt;R54,G54&gt;S54),0,D54+E54+F54+G54-H54-I54-J54),"")</f>
        <v/>
      </c>
      <c r="L54" s="59" t="str">
        <f t="shared" si="7"/>
        <v/>
      </c>
      <c r="M54" s="67">
        <f>'Proje Bilgileri'!E58</f>
        <v>0</v>
      </c>
      <c r="N54" s="55">
        <f t="shared" si="8"/>
        <v>0</v>
      </c>
      <c r="O54" s="55">
        <f t="shared" si="9"/>
        <v>0</v>
      </c>
      <c r="P54" s="55">
        <f t="shared" si="11"/>
        <v>0</v>
      </c>
      <c r="Q54" s="55">
        <f t="shared" si="10"/>
        <v>0</v>
      </c>
      <c r="R54" s="43">
        <f t="shared" si="12"/>
        <v>0</v>
      </c>
      <c r="S54" s="43">
        <f t="shared" si="12"/>
        <v>0</v>
      </c>
    </row>
    <row r="55" spans="1:19" ht="22.5" customHeight="1" x14ac:dyDescent="0.25">
      <c r="A55" s="44">
        <v>33</v>
      </c>
      <c r="B55" s="50" t="str">
        <f>IF('Proje Bilgileri'!B45&lt;&gt;"",'Proje Bilgileri'!B45,"")</f>
        <v/>
      </c>
      <c r="C55" s="209"/>
      <c r="D55" s="207"/>
      <c r="E55" s="210"/>
      <c r="F55" s="210"/>
      <c r="G55" s="210"/>
      <c r="H55" s="210"/>
      <c r="I55" s="210"/>
      <c r="J55" s="210"/>
      <c r="K55" s="54" t="str">
        <f>IF('Proje Bilgileri'!B45&lt;&gt;"",IF(OR(F55&gt;R55,G55&gt;S55),0,D55+E55+F55+G55-H55-I55-J55),"")</f>
        <v/>
      </c>
      <c r="L55" s="59" t="str">
        <f t="shared" si="7"/>
        <v/>
      </c>
      <c r="M55" s="67">
        <f>'Proje Bilgileri'!E59</f>
        <v>0</v>
      </c>
      <c r="N55" s="55">
        <f t="shared" si="8"/>
        <v>0</v>
      </c>
      <c r="O55" s="55">
        <f t="shared" si="9"/>
        <v>0</v>
      </c>
      <c r="P55" s="55">
        <f t="shared" si="11"/>
        <v>0</v>
      </c>
      <c r="Q55" s="55">
        <f t="shared" si="10"/>
        <v>0</v>
      </c>
      <c r="R55" s="43">
        <f t="shared" si="12"/>
        <v>0</v>
      </c>
      <c r="S55" s="43">
        <f t="shared" si="12"/>
        <v>0</v>
      </c>
    </row>
    <row r="56" spans="1:19" ht="22.5" customHeight="1" x14ac:dyDescent="0.25">
      <c r="A56" s="44">
        <v>34</v>
      </c>
      <c r="B56" s="50" t="str">
        <f>IF('Proje Bilgileri'!B46&lt;&gt;"",'Proje Bilgileri'!B46,"")</f>
        <v/>
      </c>
      <c r="C56" s="209"/>
      <c r="D56" s="207"/>
      <c r="E56" s="210"/>
      <c r="F56" s="210"/>
      <c r="G56" s="210"/>
      <c r="H56" s="210"/>
      <c r="I56" s="210"/>
      <c r="J56" s="210"/>
      <c r="K56" s="54" t="str">
        <f>IF('Proje Bilgileri'!B46&lt;&gt;"",IF(OR(F56&gt;R56,G56&gt;S56),0,D56+E56+F56+G56-H56-I56-J56),"")</f>
        <v/>
      </c>
      <c r="L56" s="59" t="str">
        <f t="shared" si="7"/>
        <v/>
      </c>
      <c r="M56" s="67">
        <f>'Proje Bilgileri'!E60</f>
        <v>0</v>
      </c>
      <c r="N56" s="55">
        <f t="shared" si="8"/>
        <v>0</v>
      </c>
      <c r="O56" s="55">
        <f t="shared" si="9"/>
        <v>0</v>
      </c>
      <c r="P56" s="55">
        <f t="shared" si="11"/>
        <v>0</v>
      </c>
      <c r="Q56" s="55">
        <f t="shared" si="10"/>
        <v>0</v>
      </c>
      <c r="R56" s="43">
        <f t="shared" si="12"/>
        <v>0</v>
      </c>
      <c r="S56" s="43">
        <f t="shared" si="12"/>
        <v>0</v>
      </c>
    </row>
    <row r="57" spans="1:19" ht="22.5" customHeight="1" x14ac:dyDescent="0.25">
      <c r="A57" s="44">
        <v>35</v>
      </c>
      <c r="B57" s="50" t="str">
        <f>IF('Proje Bilgileri'!B47&lt;&gt;"",'Proje Bilgileri'!B47,"")</f>
        <v/>
      </c>
      <c r="C57" s="209"/>
      <c r="D57" s="207"/>
      <c r="E57" s="210"/>
      <c r="F57" s="210"/>
      <c r="G57" s="210"/>
      <c r="H57" s="210"/>
      <c r="I57" s="210"/>
      <c r="J57" s="210"/>
      <c r="K57" s="54" t="str">
        <f>IF('Proje Bilgileri'!B47&lt;&gt;"",IF(OR(F57&gt;R57,G57&gt;S57),0,D57+E57+F57+G57-H57-I57-J57),"")</f>
        <v/>
      </c>
      <c r="L57" s="59" t="str">
        <f t="shared" si="7"/>
        <v/>
      </c>
      <c r="M57" s="67">
        <f>'Proje Bilgileri'!E61</f>
        <v>0</v>
      </c>
      <c r="N57" s="55">
        <f t="shared" si="8"/>
        <v>0</v>
      </c>
      <c r="O57" s="55">
        <f t="shared" si="9"/>
        <v>0</v>
      </c>
      <c r="P57" s="55">
        <f t="shared" si="11"/>
        <v>0</v>
      </c>
      <c r="Q57" s="55">
        <f t="shared" si="10"/>
        <v>0</v>
      </c>
      <c r="R57" s="43">
        <f t="shared" si="12"/>
        <v>0</v>
      </c>
      <c r="S57" s="43">
        <f t="shared" si="12"/>
        <v>0</v>
      </c>
    </row>
    <row r="58" spans="1:19" ht="22.5" customHeight="1" x14ac:dyDescent="0.25">
      <c r="A58" s="44">
        <v>36</v>
      </c>
      <c r="B58" s="50" t="str">
        <f>IF('Proje Bilgileri'!B48&lt;&gt;"",'Proje Bilgileri'!B48,"")</f>
        <v/>
      </c>
      <c r="C58" s="209"/>
      <c r="D58" s="207"/>
      <c r="E58" s="210"/>
      <c r="F58" s="210"/>
      <c r="G58" s="210"/>
      <c r="H58" s="210"/>
      <c r="I58" s="210"/>
      <c r="J58" s="210"/>
      <c r="K58" s="54" t="str">
        <f>IF('Proje Bilgileri'!B48&lt;&gt;"",IF(OR(F58&gt;R58,G58&gt;S58),0,D58+E58+F58+G58-H58-I58-J58),"")</f>
        <v/>
      </c>
      <c r="L58" s="59" t="str">
        <f t="shared" si="7"/>
        <v/>
      </c>
      <c r="M58" s="67">
        <f>'Proje Bilgileri'!E62</f>
        <v>0</v>
      </c>
      <c r="N58" s="55">
        <f t="shared" si="8"/>
        <v>0</v>
      </c>
      <c r="O58" s="55">
        <f t="shared" si="9"/>
        <v>0</v>
      </c>
      <c r="P58" s="55">
        <f t="shared" si="11"/>
        <v>0</v>
      </c>
      <c r="Q58" s="55">
        <f t="shared" si="10"/>
        <v>0</v>
      </c>
      <c r="R58" s="43">
        <f t="shared" si="12"/>
        <v>0</v>
      </c>
      <c r="S58" s="43">
        <f t="shared" si="12"/>
        <v>0</v>
      </c>
    </row>
    <row r="59" spans="1:19" ht="22.5" customHeight="1" x14ac:dyDescent="0.25">
      <c r="A59" s="44">
        <v>37</v>
      </c>
      <c r="B59" s="50" t="str">
        <f>IF('Proje Bilgileri'!B49&lt;&gt;"",'Proje Bilgileri'!B49,"")</f>
        <v/>
      </c>
      <c r="C59" s="209"/>
      <c r="D59" s="207"/>
      <c r="E59" s="210"/>
      <c r="F59" s="210"/>
      <c r="G59" s="210"/>
      <c r="H59" s="210"/>
      <c r="I59" s="210"/>
      <c r="J59" s="210"/>
      <c r="K59" s="54" t="str">
        <f>IF('Proje Bilgileri'!B49&lt;&gt;"",IF(OR(F59&gt;R59,G59&gt;S59),0,D59+E59+F59+G59-H59-I59-J59),"")</f>
        <v/>
      </c>
      <c r="L59" s="59" t="str">
        <f t="shared" si="7"/>
        <v/>
      </c>
      <c r="M59" s="67">
        <f>'Proje Bilgileri'!E63</f>
        <v>0</v>
      </c>
      <c r="N59" s="55">
        <f t="shared" si="8"/>
        <v>0</v>
      </c>
      <c r="O59" s="55">
        <f t="shared" si="9"/>
        <v>0</v>
      </c>
      <c r="P59" s="55">
        <f t="shared" si="11"/>
        <v>0</v>
      </c>
      <c r="Q59" s="55">
        <f t="shared" si="10"/>
        <v>0</v>
      </c>
      <c r="R59" s="43">
        <f t="shared" si="12"/>
        <v>0</v>
      </c>
      <c r="S59" s="43">
        <f t="shared" si="12"/>
        <v>0</v>
      </c>
    </row>
    <row r="60" spans="1:19" ht="22.5" customHeight="1" x14ac:dyDescent="0.25">
      <c r="A60" s="44">
        <v>38</v>
      </c>
      <c r="B60" s="50" t="str">
        <f>IF('Proje Bilgileri'!B50&lt;&gt;"",'Proje Bilgileri'!B50,"")</f>
        <v/>
      </c>
      <c r="C60" s="209"/>
      <c r="D60" s="207"/>
      <c r="E60" s="210"/>
      <c r="F60" s="210"/>
      <c r="G60" s="210"/>
      <c r="H60" s="210"/>
      <c r="I60" s="210"/>
      <c r="J60" s="210"/>
      <c r="K60" s="54" t="str">
        <f>IF('Proje Bilgileri'!B50&lt;&gt;"",IF(OR(F60&gt;R60,G60&gt;S60),0,D60+E60+F60+G60-H60-I60-J60),"")</f>
        <v/>
      </c>
      <c r="L60" s="59" t="str">
        <f t="shared" si="7"/>
        <v/>
      </c>
      <c r="M60" s="67">
        <f>'Proje Bilgileri'!E64</f>
        <v>0</v>
      </c>
      <c r="N60" s="55">
        <f t="shared" si="8"/>
        <v>0</v>
      </c>
      <c r="O60" s="55">
        <f t="shared" si="9"/>
        <v>0</v>
      </c>
      <c r="P60" s="55">
        <f t="shared" si="11"/>
        <v>0</v>
      </c>
      <c r="Q60" s="55">
        <f t="shared" si="10"/>
        <v>0</v>
      </c>
      <c r="R60" s="43">
        <f t="shared" si="12"/>
        <v>0</v>
      </c>
      <c r="S60" s="43">
        <f t="shared" si="12"/>
        <v>0</v>
      </c>
    </row>
    <row r="61" spans="1:19" ht="22.5" customHeight="1" x14ac:dyDescent="0.25">
      <c r="A61" s="44">
        <v>39</v>
      </c>
      <c r="B61" s="50" t="str">
        <f>IF('Proje Bilgileri'!B51&lt;&gt;"",'Proje Bilgileri'!B51,"")</f>
        <v/>
      </c>
      <c r="C61" s="209"/>
      <c r="D61" s="207"/>
      <c r="E61" s="210"/>
      <c r="F61" s="210"/>
      <c r="G61" s="210"/>
      <c r="H61" s="210"/>
      <c r="I61" s="210"/>
      <c r="J61" s="210"/>
      <c r="K61" s="54" t="str">
        <f>IF('Proje Bilgileri'!B51&lt;&gt;"",IF(OR(F61&gt;R61,G61&gt;S61),0,D61+E61+F61+G61-H61-I61-J61),"")</f>
        <v/>
      </c>
      <c r="L61" s="59" t="str">
        <f t="shared" si="7"/>
        <v/>
      </c>
      <c r="M61" s="67">
        <f>'Proje Bilgileri'!E65</f>
        <v>0</v>
      </c>
      <c r="N61" s="55">
        <f t="shared" si="8"/>
        <v>0</v>
      </c>
      <c r="O61" s="55">
        <f t="shared" si="9"/>
        <v>0</v>
      </c>
      <c r="P61" s="55">
        <f t="shared" si="11"/>
        <v>0</v>
      </c>
      <c r="Q61" s="55">
        <f t="shared" si="10"/>
        <v>0</v>
      </c>
      <c r="R61" s="43">
        <f t="shared" si="12"/>
        <v>0</v>
      </c>
      <c r="S61" s="43">
        <f t="shared" si="12"/>
        <v>0</v>
      </c>
    </row>
    <row r="62" spans="1:19" ht="22.5" customHeight="1" x14ac:dyDescent="0.25">
      <c r="A62" s="44">
        <v>40</v>
      </c>
      <c r="B62" s="50" t="str">
        <f>IF('Proje Bilgileri'!B52&lt;&gt;"",'Proje Bilgileri'!B52,"")</f>
        <v/>
      </c>
      <c r="C62" s="209"/>
      <c r="D62" s="207"/>
      <c r="E62" s="210"/>
      <c r="F62" s="210"/>
      <c r="G62" s="210"/>
      <c r="H62" s="210"/>
      <c r="I62" s="210"/>
      <c r="J62" s="210"/>
      <c r="K62" s="54" t="str">
        <f>IF('Proje Bilgileri'!B52&lt;&gt;"",IF(OR(F62&gt;R62,G62&gt;S62),0,D62+E62+F62+G62-H62-I62-J62),"")</f>
        <v/>
      </c>
      <c r="L62" s="59" t="str">
        <f t="shared" si="7"/>
        <v/>
      </c>
      <c r="M62" s="67">
        <f>'Proje Bilgileri'!E66</f>
        <v>0</v>
      </c>
      <c r="N62" s="55">
        <f t="shared" si="8"/>
        <v>0</v>
      </c>
      <c r="O62" s="55">
        <f t="shared" si="9"/>
        <v>0</v>
      </c>
      <c r="P62" s="55">
        <f t="shared" si="11"/>
        <v>0</v>
      </c>
      <c r="Q62" s="55">
        <f t="shared" si="10"/>
        <v>0</v>
      </c>
      <c r="R62" s="43">
        <f t="shared" si="12"/>
        <v>0</v>
      </c>
      <c r="S62" s="43">
        <f t="shared" si="12"/>
        <v>0</v>
      </c>
    </row>
    <row r="63" spans="1:19" ht="30.75" customHeight="1" x14ac:dyDescent="0.25">
      <c r="A63" s="302" t="s">
        <v>66</v>
      </c>
      <c r="B63" s="302"/>
      <c r="C63" s="60" t="str">
        <f>IF($K$29&gt;0,SUM(C43:C62),"")</f>
        <v/>
      </c>
      <c r="D63" s="61" t="str">
        <f t="shared" ref="D63:J63" si="13">IF($K$29&gt;0,SUM(D43:D62),"")</f>
        <v/>
      </c>
      <c r="E63" s="62" t="str">
        <f t="shared" si="13"/>
        <v/>
      </c>
      <c r="F63" s="62" t="str">
        <f t="shared" si="13"/>
        <v/>
      </c>
      <c r="G63" s="62" t="str">
        <f t="shared" si="13"/>
        <v/>
      </c>
      <c r="H63" s="62" t="str">
        <f t="shared" si="13"/>
        <v/>
      </c>
      <c r="I63" s="62" t="str">
        <f t="shared" si="13"/>
        <v/>
      </c>
      <c r="J63" s="62" t="str">
        <f t="shared" si="13"/>
        <v/>
      </c>
      <c r="K63" s="62">
        <f>SUM(K43:K62)</f>
        <v>0</v>
      </c>
    </row>
    <row r="64" spans="1:19" x14ac:dyDescent="0.25">
      <c r="A64" s="301" t="s">
        <v>67</v>
      </c>
      <c r="B64" s="301"/>
      <c r="C64" s="301"/>
      <c r="D64" s="301"/>
      <c r="E64" s="301"/>
      <c r="F64" s="301"/>
      <c r="G64" s="301"/>
      <c r="H64" s="301"/>
      <c r="I64" s="301"/>
      <c r="J64" s="301"/>
      <c r="K64" s="301"/>
      <c r="L64" s="57"/>
      <c r="N64" s="68"/>
      <c r="O64" s="68"/>
      <c r="P64" s="68"/>
      <c r="Q64" s="68"/>
      <c r="R64" s="68"/>
      <c r="S64" s="68"/>
    </row>
    <row r="65" spans="1:17" x14ac:dyDescent="0.25">
      <c r="L65" s="57"/>
      <c r="N65" s="68"/>
      <c r="O65" s="68"/>
      <c r="P65" s="68"/>
      <c r="Q65" s="68"/>
    </row>
    <row r="66" spans="1:17" x14ac:dyDescent="0.25">
      <c r="A66" s="45" t="s">
        <v>68</v>
      </c>
      <c r="B66" t="s">
        <v>69</v>
      </c>
      <c r="C66" s="288" t="s">
        <v>70</v>
      </c>
      <c r="D66" s="288"/>
      <c r="E66" s="297" t="s">
        <v>71</v>
      </c>
      <c r="F66" s="297"/>
      <c r="G66" s="297"/>
      <c r="H66" s="71"/>
      <c r="I66" s="71"/>
      <c r="L66" s="57"/>
      <c r="N66" s="68"/>
      <c r="O66" s="68"/>
      <c r="P66" s="68"/>
      <c r="Q66" s="68"/>
    </row>
    <row r="67" spans="1:17" x14ac:dyDescent="0.25">
      <c r="C67" s="288" t="s">
        <v>72</v>
      </c>
      <c r="D67" s="288"/>
      <c r="E67" s="289"/>
      <c r="F67" s="289"/>
      <c r="G67" s="289"/>
      <c r="H67" s="68"/>
      <c r="I67" s="68"/>
      <c r="L67" s="57"/>
      <c r="N67" s="68"/>
      <c r="O67" s="68"/>
      <c r="P67" s="68"/>
      <c r="Q67" s="68"/>
    </row>
  </sheetData>
  <sheetProtection algorithmName="SHA-512" hashValue="XNq85h4a4s0r8/XPXhwQqX6Gd61WlCW+j7dEnEFa5jLMzXrVt4l9woQPWDZQeItAbPnnVDSUgxSw1eYMKH+wwg==" saltValue="H8/0/4be0fqao/qBPbLFYQ==" spinCount="100000" sheet="1" objects="1" scenarios="1"/>
  <mergeCells count="48">
    <mergeCell ref="B6:K6"/>
    <mergeCell ref="A1:K1"/>
    <mergeCell ref="A2:K2"/>
    <mergeCell ref="A3:K3"/>
    <mergeCell ref="A4:K4"/>
    <mergeCell ref="B5:K5"/>
    <mergeCell ref="R7:S7"/>
    <mergeCell ref="A7:A8"/>
    <mergeCell ref="B7:B8"/>
    <mergeCell ref="C7:C8"/>
    <mergeCell ref="D7:D8"/>
    <mergeCell ref="E7:E8"/>
    <mergeCell ref="F7:F8"/>
    <mergeCell ref="G7:G8"/>
    <mergeCell ref="H7:J7"/>
    <mergeCell ref="K7:K8"/>
    <mergeCell ref="N7:O7"/>
    <mergeCell ref="P7:Q7"/>
    <mergeCell ref="B40:K40"/>
    <mergeCell ref="A29:B29"/>
    <mergeCell ref="A30:K30"/>
    <mergeCell ref="C32:D32"/>
    <mergeCell ref="E32:G32"/>
    <mergeCell ref="C33:D33"/>
    <mergeCell ref="E33:G33"/>
    <mergeCell ref="A35:K35"/>
    <mergeCell ref="A36:K36"/>
    <mergeCell ref="A37:K37"/>
    <mergeCell ref="A38:K38"/>
    <mergeCell ref="B39:K39"/>
    <mergeCell ref="R41:S41"/>
    <mergeCell ref="A41:A42"/>
    <mergeCell ref="B41:B42"/>
    <mergeCell ref="C41:C42"/>
    <mergeCell ref="D41:D42"/>
    <mergeCell ref="E41:E42"/>
    <mergeCell ref="F41:F42"/>
    <mergeCell ref="G41:G42"/>
    <mergeCell ref="H41:J41"/>
    <mergeCell ref="K41:K42"/>
    <mergeCell ref="N41:O41"/>
    <mergeCell ref="P41:Q41"/>
    <mergeCell ref="A63:B63"/>
    <mergeCell ref="A64:K64"/>
    <mergeCell ref="C66:D66"/>
    <mergeCell ref="E66:G66"/>
    <mergeCell ref="C67:D67"/>
    <mergeCell ref="E67:G67"/>
  </mergeCells>
  <dataValidations count="4">
    <dataValidation type="whole" allowBlank="1" showInputMessage="1" showErrorMessage="1" error="Prim gün sayısı 30 günden fazla olamaz." sqref="C9:C28 C43:C62" xr:uid="{00000000-0002-0000-05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Çıplak Brüt Ücret+İkramiye)*%20,5. Emekli personel için en fazla (Çıplak Brüt Ücret + İkramiye) * %24,5 olabilir." sqref="F9:F28 F43:F62" xr:uid="{00000000-0002-0000-0500-000001000000}">
      <formula1>0</formula1>
      <formula2>R9</formula2>
    </dataValidation>
    <dataValidation type="decimal" allowBlank="1" showInputMessage="1" showErrorMessage="1" errorTitle="Fazla değer" error="İşsizlik Sigortasi İşveren Payı tavan değeri aşılmıştır. Lütfen bilgileri gözden geçiriniz." prompt="Emekli olmayan personel için en fazla (Çıplak Brüt Ücret+İkramiye) * %2 olabilir. Emekli personel için ise &quot;0&quot; olmalıdır." sqref="G9:G28 G43:G62" xr:uid="{00000000-0002-0000-0500-000002000000}">
      <formula1>0</formula1>
      <formula2>S9</formula2>
    </dataValidation>
    <dataValidation allowBlank="1" showInputMessage="1" showErrorMessage="1" prompt="Bordroda yer alan Çıplak Brüt Ücret yazılmalıdır. Her türlü ayni ve nakdi yardımlar dâhil edilMEmelidir." sqref="D9:D28 D43:D62" xr:uid="{00000000-0002-0000-0500-000003000000}"/>
  </dataValidations>
  <printOptions verticalCentered="1"/>
  <pageMargins left="0.19685039370078741" right="0.19685039370078741" top="0.39370078740157483" bottom="0.39370078740157483" header="0.31496062992125984" footer="0.31496062992125984"/>
  <pageSetup paperSize="9" scale="54" orientation="portrait" r:id="rId1"/>
  <headerFooter scaleWithDoc="0" alignWithMargins="0"/>
  <rowBreaks count="1" manualBreakCount="1">
    <brk id="2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pageSetUpPr fitToPage="1"/>
  </sheetPr>
  <dimension ref="A1:Z67"/>
  <sheetViews>
    <sheetView zoomScaleNormal="100" workbookViewId="0">
      <selection activeCell="C9" sqref="C9"/>
    </sheetView>
  </sheetViews>
  <sheetFormatPr defaultRowHeight="15" x14ac:dyDescent="0.25"/>
  <cols>
    <col min="2" max="2" width="34.7109375" customWidth="1"/>
    <col min="3" max="3" width="9.140625" style="68"/>
    <col min="4" max="6" width="12.7109375" customWidth="1"/>
    <col min="7" max="11" width="18.7109375" customWidth="1"/>
    <col min="12" max="12" width="47" style="56" bestFit="1" customWidth="1"/>
    <col min="13" max="19" width="10.5703125" hidden="1" customWidth="1"/>
  </cols>
  <sheetData>
    <row r="1" spans="1:26" ht="15.75" x14ac:dyDescent="0.25">
      <c r="A1" s="298" t="s">
        <v>49</v>
      </c>
      <c r="B1" s="298"/>
      <c r="C1" s="298"/>
      <c r="D1" s="298"/>
      <c r="E1" s="298"/>
      <c r="F1" s="298"/>
      <c r="G1" s="298"/>
      <c r="H1" s="298"/>
      <c r="I1" s="298"/>
      <c r="J1" s="298"/>
      <c r="K1" s="298"/>
    </row>
    <row r="2" spans="1:26" x14ac:dyDescent="0.25">
      <c r="A2" s="297" t="str">
        <f>IF(Dönem&lt;&gt;"",CONCATENATE(Dönem, ".Dönem"),"")</f>
        <v/>
      </c>
      <c r="B2" s="297"/>
      <c r="C2" s="297"/>
      <c r="D2" s="297"/>
      <c r="E2" s="297"/>
      <c r="F2" s="297"/>
      <c r="G2" s="297"/>
      <c r="H2" s="297"/>
      <c r="I2" s="297"/>
      <c r="J2" s="297"/>
      <c r="K2" s="297"/>
    </row>
    <row r="3" spans="1:26" x14ac:dyDescent="0.25">
      <c r="A3" s="297" t="str">
        <f>IF(DönemBaş&lt;&gt;"",CONCATENATE(VLOOKUP(MONTH(DönemBaş)+3,Takvim,2,0)," ayına aittir."),"")</f>
        <v/>
      </c>
      <c r="B3" s="297"/>
      <c r="C3" s="297"/>
      <c r="D3" s="297"/>
      <c r="E3" s="297"/>
      <c r="F3" s="297"/>
      <c r="G3" s="297"/>
      <c r="H3" s="297"/>
      <c r="I3" s="297"/>
      <c r="J3" s="297"/>
      <c r="K3" s="297"/>
    </row>
    <row r="4" spans="1:26" ht="18.75" customHeight="1" thickBot="1" x14ac:dyDescent="0.35">
      <c r="A4" s="303" t="s">
        <v>50</v>
      </c>
      <c r="B4" s="303"/>
      <c r="C4" s="303"/>
      <c r="D4" s="303"/>
      <c r="E4" s="303"/>
      <c r="F4" s="303"/>
      <c r="G4" s="303"/>
      <c r="H4" s="303"/>
      <c r="I4" s="303"/>
      <c r="J4" s="303"/>
      <c r="K4" s="303"/>
    </row>
    <row r="5" spans="1:26" ht="27" customHeight="1" thickBot="1" x14ac:dyDescent="0.3">
      <c r="A5" s="39" t="s">
        <v>1</v>
      </c>
      <c r="B5" s="299" t="str">
        <f>IF(ProjeNo&lt;&gt;"",ProjeNo,"")</f>
        <v/>
      </c>
      <c r="C5" s="299"/>
      <c r="D5" s="299"/>
      <c r="E5" s="299"/>
      <c r="F5" s="299"/>
      <c r="G5" s="299"/>
      <c r="H5" s="299"/>
      <c r="I5" s="299"/>
      <c r="J5" s="299"/>
      <c r="K5" s="300"/>
    </row>
    <row r="6" spans="1:26" ht="25.5" customHeight="1" thickBot="1" x14ac:dyDescent="0.3">
      <c r="A6" s="39" t="s">
        <v>2</v>
      </c>
      <c r="B6" s="299" t="str">
        <f>IF(ProjeAdı&lt;&gt;"",ProjeAdı,"")</f>
        <v/>
      </c>
      <c r="C6" s="299"/>
      <c r="D6" s="299"/>
      <c r="E6" s="299"/>
      <c r="F6" s="299"/>
      <c r="G6" s="299"/>
      <c r="H6" s="299"/>
      <c r="I6" s="299"/>
      <c r="J6" s="299"/>
      <c r="K6" s="300"/>
    </row>
    <row r="7" spans="1:26" ht="24" customHeight="1" thickBot="1" x14ac:dyDescent="0.3">
      <c r="A7" s="290" t="s">
        <v>10</v>
      </c>
      <c r="B7" s="290" t="s">
        <v>11</v>
      </c>
      <c r="C7" s="290" t="s">
        <v>51</v>
      </c>
      <c r="D7" s="290" t="s">
        <v>52</v>
      </c>
      <c r="E7" s="290" t="s">
        <v>53</v>
      </c>
      <c r="F7" s="290" t="s">
        <v>54</v>
      </c>
      <c r="G7" s="292" t="s">
        <v>55</v>
      </c>
      <c r="H7" s="294" t="s">
        <v>56</v>
      </c>
      <c r="I7" s="295"/>
      <c r="J7" s="296"/>
      <c r="K7" s="290" t="s">
        <v>57</v>
      </c>
      <c r="L7" s="57"/>
      <c r="N7" s="287" t="s">
        <v>8</v>
      </c>
      <c r="O7" s="287"/>
      <c r="P7" s="287" t="s">
        <v>58</v>
      </c>
      <c r="Q7" s="287"/>
      <c r="R7" s="287" t="s">
        <v>59</v>
      </c>
      <c r="S7" s="287"/>
    </row>
    <row r="8" spans="1:26" s="41" customFormat="1" ht="75" customHeight="1" thickBot="1" x14ac:dyDescent="0.3">
      <c r="A8" s="291"/>
      <c r="B8" s="291"/>
      <c r="C8" s="291"/>
      <c r="D8" s="291"/>
      <c r="E8" s="291"/>
      <c r="F8" s="291"/>
      <c r="G8" s="293"/>
      <c r="H8" s="70" t="s">
        <v>60</v>
      </c>
      <c r="I8" s="48" t="s">
        <v>61</v>
      </c>
      <c r="J8" s="49" t="s">
        <v>177</v>
      </c>
      <c r="K8" s="291"/>
      <c r="L8" s="58"/>
      <c r="M8" s="40" t="s">
        <v>14</v>
      </c>
      <c r="N8" s="40" t="s">
        <v>63</v>
      </c>
      <c r="O8" s="40" t="s">
        <v>64</v>
      </c>
      <c r="P8" s="40" t="s">
        <v>65</v>
      </c>
      <c r="Q8" s="40" t="s">
        <v>55</v>
      </c>
      <c r="R8" s="40" t="s">
        <v>65</v>
      </c>
      <c r="S8" s="40" t="s">
        <v>64</v>
      </c>
      <c r="Z8"/>
    </row>
    <row r="9" spans="1:26" ht="22.5" customHeight="1" x14ac:dyDescent="0.25">
      <c r="A9" s="51">
        <v>1</v>
      </c>
      <c r="B9" s="52" t="str">
        <f>IF('Proje Bilgileri'!B13&lt;&gt;"",'Proje Bilgileri'!B13,"")</f>
        <v/>
      </c>
      <c r="C9" s="206"/>
      <c r="D9" s="207"/>
      <c r="E9" s="207"/>
      <c r="F9" s="208"/>
      <c r="G9" s="208"/>
      <c r="H9" s="207"/>
      <c r="I9" s="207"/>
      <c r="J9" s="207"/>
      <c r="K9" s="54" t="str">
        <f>IF('Proje Bilgileri'!B13&lt;&gt;"",IF(OR(F9&gt;R9,G9&gt;S9),0,D9+E9+F9+G9-H9-I9-J9),"")</f>
        <v/>
      </c>
      <c r="L9" s="59" t="str">
        <f t="shared" ref="L9:L28" si="0">IF(OR(F9&gt;R9,G9&gt;S9),"Toplam maliyetin hesaplanabilmesi için SGK işveren payı ve işsizlik sigortası işveren payının tavan değerleri aşmaması gerekmektedir.","")</f>
        <v/>
      </c>
      <c r="M9" s="67">
        <f>'Proje Bilgileri'!E13</f>
        <v>0</v>
      </c>
      <c r="N9" s="55">
        <f t="shared" ref="N9:N28" si="1">IFERROR(IF(M9="EVET",VLOOKUP(YilDönem,SGKTAVAN,2,0)*0.245,VLOOKUP(YilDönem,SGKTAVAN,2,0)*0.205),0)</f>
        <v>0</v>
      </c>
      <c r="O9" s="55">
        <f t="shared" ref="O9:O28" si="2">IFERROR(IF(M9="EVET",0,VLOOKUP(YilDönem,SGKTAVAN,2,0)*0.02),0)</f>
        <v>0</v>
      </c>
      <c r="P9" s="55">
        <f>IF(M9="EVET",(D9+E9)*0.245,(D9+E9)*0.205)</f>
        <v>0</v>
      </c>
      <c r="Q9" s="55">
        <f t="shared" ref="Q9:Q28" si="3">IF(M9="EVET",0,(D9+E9)*0.02)</f>
        <v>0</v>
      </c>
      <c r="R9" s="43">
        <f>ROUNDUP(MIN(N9,P9),0)</f>
        <v>0</v>
      </c>
      <c r="S9" s="43">
        <f>ROUNDUP(MIN(O9,Q9),0)</f>
        <v>0</v>
      </c>
    </row>
    <row r="10" spans="1:26" ht="22.5" customHeight="1" x14ac:dyDescent="0.25">
      <c r="A10" s="44">
        <v>2</v>
      </c>
      <c r="B10" s="50" t="str">
        <f>IF('Proje Bilgileri'!B14&lt;&gt;"",'Proje Bilgileri'!B14,"")</f>
        <v/>
      </c>
      <c r="C10" s="209"/>
      <c r="D10" s="207"/>
      <c r="E10" s="210"/>
      <c r="F10" s="210"/>
      <c r="G10" s="210"/>
      <c r="H10" s="210"/>
      <c r="I10" s="210"/>
      <c r="J10" s="210"/>
      <c r="K10" s="54" t="str">
        <f>IF('Proje Bilgileri'!B14&lt;&gt;"",IF(OR(F10&gt;R10,G10&gt;S10),0,D10+E10+F10+G10-H10-I10-J10),"")</f>
        <v/>
      </c>
      <c r="L10" s="59" t="str">
        <f t="shared" si="0"/>
        <v/>
      </c>
      <c r="M10" s="67">
        <f>'Proje Bilgileri'!E14</f>
        <v>0</v>
      </c>
      <c r="N10" s="55">
        <f t="shared" si="1"/>
        <v>0</v>
      </c>
      <c r="O10" s="55">
        <f t="shared" si="2"/>
        <v>0</v>
      </c>
      <c r="P10" s="55">
        <f t="shared" ref="P10:P28" si="4">IF(M10="EVET",(D10+E10)*0.245,(D10+E10)*0.205)</f>
        <v>0</v>
      </c>
      <c r="Q10" s="55">
        <f t="shared" si="3"/>
        <v>0</v>
      </c>
      <c r="R10" s="43">
        <f t="shared" ref="R10:S28" si="5">ROUNDUP(MIN(N10,P10),0)</f>
        <v>0</v>
      </c>
      <c r="S10" s="43">
        <f t="shared" si="5"/>
        <v>0</v>
      </c>
    </row>
    <row r="11" spans="1:26" ht="22.5" customHeight="1" x14ac:dyDescent="0.25">
      <c r="A11" s="44">
        <v>3</v>
      </c>
      <c r="B11" s="50" t="str">
        <f>IF('Proje Bilgileri'!B15&lt;&gt;"",'Proje Bilgileri'!B15,"")</f>
        <v/>
      </c>
      <c r="C11" s="209"/>
      <c r="D11" s="207"/>
      <c r="E11" s="210"/>
      <c r="F11" s="210"/>
      <c r="G11" s="210"/>
      <c r="H11" s="210"/>
      <c r="I11" s="210"/>
      <c r="J11" s="210"/>
      <c r="K11" s="54" t="str">
        <f>IF('Proje Bilgileri'!B15&lt;&gt;"",IF(OR(F11&gt;R11,G11&gt;S11),0,D11+E11+F11+G11-H11-I11-J11),"")</f>
        <v/>
      </c>
      <c r="L11" s="59" t="str">
        <f t="shared" si="0"/>
        <v/>
      </c>
      <c r="M11" s="67">
        <f>'Proje Bilgileri'!E15</f>
        <v>0</v>
      </c>
      <c r="N11" s="55">
        <f t="shared" si="1"/>
        <v>0</v>
      </c>
      <c r="O11" s="55">
        <f t="shared" si="2"/>
        <v>0</v>
      </c>
      <c r="P11" s="55">
        <f t="shared" si="4"/>
        <v>0</v>
      </c>
      <c r="Q11" s="55">
        <f t="shared" si="3"/>
        <v>0</v>
      </c>
      <c r="R11" s="43">
        <f t="shared" si="5"/>
        <v>0</v>
      </c>
      <c r="S11" s="43">
        <f t="shared" si="5"/>
        <v>0</v>
      </c>
    </row>
    <row r="12" spans="1:26" ht="22.5" customHeight="1" x14ac:dyDescent="0.25">
      <c r="A12" s="44">
        <v>4</v>
      </c>
      <c r="B12" s="50" t="str">
        <f>IF('Proje Bilgileri'!B16&lt;&gt;"",'Proje Bilgileri'!B16,"")</f>
        <v/>
      </c>
      <c r="C12" s="209"/>
      <c r="D12" s="207"/>
      <c r="E12" s="210"/>
      <c r="F12" s="210"/>
      <c r="G12" s="210"/>
      <c r="H12" s="210"/>
      <c r="I12" s="210"/>
      <c r="J12" s="210"/>
      <c r="K12" s="54" t="str">
        <f>IF('Proje Bilgileri'!B16&lt;&gt;"",IF(OR(F12&gt;R12,G12&gt;S12),0,D12+E12+F12+G12-H12-I12-J12),"")</f>
        <v/>
      </c>
      <c r="L12" s="59" t="str">
        <f t="shared" si="0"/>
        <v/>
      </c>
      <c r="M12" s="67">
        <f>'Proje Bilgileri'!E16</f>
        <v>0</v>
      </c>
      <c r="N12" s="55">
        <f t="shared" si="1"/>
        <v>0</v>
      </c>
      <c r="O12" s="55">
        <f t="shared" si="2"/>
        <v>0</v>
      </c>
      <c r="P12" s="55">
        <f t="shared" si="4"/>
        <v>0</v>
      </c>
      <c r="Q12" s="55">
        <f t="shared" si="3"/>
        <v>0</v>
      </c>
      <c r="R12" s="43">
        <f t="shared" si="5"/>
        <v>0</v>
      </c>
      <c r="S12" s="43">
        <f t="shared" si="5"/>
        <v>0</v>
      </c>
    </row>
    <row r="13" spans="1:26" ht="22.5" customHeight="1" x14ac:dyDescent="0.25">
      <c r="A13" s="44">
        <v>5</v>
      </c>
      <c r="B13" s="50" t="str">
        <f>IF('Proje Bilgileri'!B17&lt;&gt;"",'Proje Bilgileri'!B17,"")</f>
        <v/>
      </c>
      <c r="C13" s="209"/>
      <c r="D13" s="207"/>
      <c r="E13" s="210"/>
      <c r="F13" s="210"/>
      <c r="G13" s="210"/>
      <c r="H13" s="210"/>
      <c r="I13" s="210"/>
      <c r="J13" s="210"/>
      <c r="K13" s="54" t="str">
        <f>IF('Proje Bilgileri'!B17&lt;&gt;"",IF(OR(F13&gt;R13,G13&gt;S13),0,D13+E13+F13+G13-H13-I13-J13),"")</f>
        <v/>
      </c>
      <c r="L13" s="59" t="str">
        <f t="shared" si="0"/>
        <v/>
      </c>
      <c r="M13" s="67">
        <f>'Proje Bilgileri'!E17</f>
        <v>0</v>
      </c>
      <c r="N13" s="55">
        <f t="shared" si="1"/>
        <v>0</v>
      </c>
      <c r="O13" s="55">
        <f t="shared" si="2"/>
        <v>0</v>
      </c>
      <c r="P13" s="55">
        <f t="shared" si="4"/>
        <v>0</v>
      </c>
      <c r="Q13" s="55">
        <f t="shared" si="3"/>
        <v>0</v>
      </c>
      <c r="R13" s="43">
        <f t="shared" si="5"/>
        <v>0</v>
      </c>
      <c r="S13" s="43">
        <f t="shared" si="5"/>
        <v>0</v>
      </c>
    </row>
    <row r="14" spans="1:26" ht="22.5" customHeight="1" x14ac:dyDescent="0.25">
      <c r="A14" s="44">
        <v>6</v>
      </c>
      <c r="B14" s="50" t="str">
        <f>IF('Proje Bilgileri'!B18&lt;&gt;"",'Proje Bilgileri'!B18,"")</f>
        <v/>
      </c>
      <c r="C14" s="209"/>
      <c r="D14" s="207"/>
      <c r="E14" s="210"/>
      <c r="F14" s="210"/>
      <c r="G14" s="210"/>
      <c r="H14" s="210"/>
      <c r="I14" s="210"/>
      <c r="J14" s="210"/>
      <c r="K14" s="54" t="str">
        <f>IF('Proje Bilgileri'!B18&lt;&gt;"",IF(OR(F14&gt;R14,G14&gt;S14),0,D14+E14+F14+G14-H14-I14-J14),"")</f>
        <v/>
      </c>
      <c r="L14" s="59" t="str">
        <f t="shared" si="0"/>
        <v/>
      </c>
      <c r="M14" s="67">
        <f>'Proje Bilgileri'!E18</f>
        <v>0</v>
      </c>
      <c r="N14" s="55">
        <f t="shared" si="1"/>
        <v>0</v>
      </c>
      <c r="O14" s="55">
        <f t="shared" si="2"/>
        <v>0</v>
      </c>
      <c r="P14" s="55">
        <f t="shared" si="4"/>
        <v>0</v>
      </c>
      <c r="Q14" s="55">
        <f t="shared" si="3"/>
        <v>0</v>
      </c>
      <c r="R14" s="43">
        <f t="shared" si="5"/>
        <v>0</v>
      </c>
      <c r="S14" s="43">
        <f t="shared" si="5"/>
        <v>0</v>
      </c>
    </row>
    <row r="15" spans="1:26" ht="22.5" customHeight="1" x14ac:dyDescent="0.25">
      <c r="A15" s="44">
        <v>7</v>
      </c>
      <c r="B15" s="50" t="str">
        <f>IF('Proje Bilgileri'!B19&lt;&gt;"",'Proje Bilgileri'!B19,"")</f>
        <v/>
      </c>
      <c r="C15" s="209"/>
      <c r="D15" s="207"/>
      <c r="E15" s="210"/>
      <c r="F15" s="210"/>
      <c r="G15" s="210"/>
      <c r="H15" s="210"/>
      <c r="I15" s="210"/>
      <c r="J15" s="210"/>
      <c r="K15" s="54" t="str">
        <f>IF('Proje Bilgileri'!B19&lt;&gt;"",IF(OR(F15&gt;R15,G15&gt;S15),0,D15+E15+F15+G15-H15-I15-J15),"")</f>
        <v/>
      </c>
      <c r="L15" s="59" t="str">
        <f t="shared" si="0"/>
        <v/>
      </c>
      <c r="M15" s="67">
        <f>'Proje Bilgileri'!E19</f>
        <v>0</v>
      </c>
      <c r="N15" s="55">
        <f t="shared" si="1"/>
        <v>0</v>
      </c>
      <c r="O15" s="55">
        <f t="shared" si="2"/>
        <v>0</v>
      </c>
      <c r="P15" s="55">
        <f t="shared" si="4"/>
        <v>0</v>
      </c>
      <c r="Q15" s="55">
        <f t="shared" si="3"/>
        <v>0</v>
      </c>
      <c r="R15" s="43">
        <f t="shared" si="5"/>
        <v>0</v>
      </c>
      <c r="S15" s="43">
        <f t="shared" si="5"/>
        <v>0</v>
      </c>
    </row>
    <row r="16" spans="1:26" ht="22.5" customHeight="1" x14ac:dyDescent="0.25">
      <c r="A16" s="44">
        <v>8</v>
      </c>
      <c r="B16" s="50" t="str">
        <f>IF('Proje Bilgileri'!B20&lt;&gt;"",'Proje Bilgileri'!B20,"")</f>
        <v/>
      </c>
      <c r="C16" s="209"/>
      <c r="D16" s="207"/>
      <c r="E16" s="210"/>
      <c r="F16" s="210"/>
      <c r="G16" s="210"/>
      <c r="H16" s="210"/>
      <c r="I16" s="210"/>
      <c r="J16" s="210"/>
      <c r="K16" s="54" t="str">
        <f>IF('Proje Bilgileri'!B20&lt;&gt;"",IF(OR(F16&gt;R16,G16&gt;S16),0,D16+E16+F16+G16-H16-I16-J16),"")</f>
        <v/>
      </c>
      <c r="L16" s="59" t="str">
        <f t="shared" si="0"/>
        <v/>
      </c>
      <c r="M16" s="67">
        <f>'Proje Bilgileri'!E20</f>
        <v>0</v>
      </c>
      <c r="N16" s="55">
        <f t="shared" si="1"/>
        <v>0</v>
      </c>
      <c r="O16" s="55">
        <f t="shared" si="2"/>
        <v>0</v>
      </c>
      <c r="P16" s="55">
        <f t="shared" si="4"/>
        <v>0</v>
      </c>
      <c r="Q16" s="55">
        <f t="shared" si="3"/>
        <v>0</v>
      </c>
      <c r="R16" s="43">
        <f t="shared" si="5"/>
        <v>0</v>
      </c>
      <c r="S16" s="43">
        <f t="shared" si="5"/>
        <v>0</v>
      </c>
    </row>
    <row r="17" spans="1:19" ht="22.5" customHeight="1" x14ac:dyDescent="0.25">
      <c r="A17" s="44">
        <v>9</v>
      </c>
      <c r="B17" s="50" t="str">
        <f>IF('Proje Bilgileri'!B21&lt;&gt;"",'Proje Bilgileri'!B21,"")</f>
        <v/>
      </c>
      <c r="C17" s="209"/>
      <c r="D17" s="207"/>
      <c r="E17" s="210"/>
      <c r="F17" s="210"/>
      <c r="G17" s="210"/>
      <c r="H17" s="210"/>
      <c r="I17" s="210"/>
      <c r="J17" s="210"/>
      <c r="K17" s="54" t="str">
        <f>IF('Proje Bilgileri'!B21&lt;&gt;"",IF(OR(F17&gt;R17,G17&gt;S17),0,D17+E17+F17+G17-H17-I17-J17),"")</f>
        <v/>
      </c>
      <c r="L17" s="59" t="str">
        <f t="shared" si="0"/>
        <v/>
      </c>
      <c r="M17" s="67">
        <f>'Proje Bilgileri'!E21</f>
        <v>0</v>
      </c>
      <c r="N17" s="55">
        <f t="shared" si="1"/>
        <v>0</v>
      </c>
      <c r="O17" s="55">
        <f t="shared" si="2"/>
        <v>0</v>
      </c>
      <c r="P17" s="55">
        <f t="shared" si="4"/>
        <v>0</v>
      </c>
      <c r="Q17" s="55">
        <f t="shared" si="3"/>
        <v>0</v>
      </c>
      <c r="R17" s="43">
        <f t="shared" si="5"/>
        <v>0</v>
      </c>
      <c r="S17" s="43">
        <f t="shared" si="5"/>
        <v>0</v>
      </c>
    </row>
    <row r="18" spans="1:19" ht="22.5" customHeight="1" x14ac:dyDescent="0.25">
      <c r="A18" s="44">
        <v>10</v>
      </c>
      <c r="B18" s="50" t="str">
        <f>IF('Proje Bilgileri'!B22&lt;&gt;"",'Proje Bilgileri'!B22,"")</f>
        <v/>
      </c>
      <c r="C18" s="209"/>
      <c r="D18" s="207"/>
      <c r="E18" s="210"/>
      <c r="F18" s="210"/>
      <c r="G18" s="210"/>
      <c r="H18" s="210"/>
      <c r="I18" s="210"/>
      <c r="J18" s="210"/>
      <c r="K18" s="54" t="str">
        <f>IF('Proje Bilgileri'!B22&lt;&gt;"",IF(OR(F18&gt;R18,G18&gt;S18),0,D18+E18+F18+G18-H18-I18-J18),"")</f>
        <v/>
      </c>
      <c r="L18" s="59" t="str">
        <f t="shared" si="0"/>
        <v/>
      </c>
      <c r="M18" s="67">
        <f>'Proje Bilgileri'!E22</f>
        <v>0</v>
      </c>
      <c r="N18" s="55">
        <f t="shared" si="1"/>
        <v>0</v>
      </c>
      <c r="O18" s="55">
        <f t="shared" si="2"/>
        <v>0</v>
      </c>
      <c r="P18" s="55">
        <f t="shared" si="4"/>
        <v>0</v>
      </c>
      <c r="Q18" s="55">
        <f t="shared" si="3"/>
        <v>0</v>
      </c>
      <c r="R18" s="43">
        <f t="shared" si="5"/>
        <v>0</v>
      </c>
      <c r="S18" s="43">
        <f t="shared" si="5"/>
        <v>0</v>
      </c>
    </row>
    <row r="19" spans="1:19" ht="22.5" customHeight="1" x14ac:dyDescent="0.25">
      <c r="A19" s="44">
        <v>11</v>
      </c>
      <c r="B19" s="50" t="str">
        <f>IF('Proje Bilgileri'!B23&lt;&gt;"",'Proje Bilgileri'!B23,"")</f>
        <v/>
      </c>
      <c r="C19" s="209"/>
      <c r="D19" s="207"/>
      <c r="E19" s="210"/>
      <c r="F19" s="210"/>
      <c r="G19" s="210"/>
      <c r="H19" s="210"/>
      <c r="I19" s="210"/>
      <c r="J19" s="210"/>
      <c r="K19" s="54" t="str">
        <f>IF('Proje Bilgileri'!B23&lt;&gt;"",IF(OR(F19&gt;R19,G19&gt;S19),0,D19+E19+F19+G19-H19-I19-J19),"")</f>
        <v/>
      </c>
      <c r="L19" s="59" t="str">
        <f t="shared" si="0"/>
        <v/>
      </c>
      <c r="M19" s="67">
        <f>'Proje Bilgileri'!E23</f>
        <v>0</v>
      </c>
      <c r="N19" s="55">
        <f t="shared" si="1"/>
        <v>0</v>
      </c>
      <c r="O19" s="55">
        <f t="shared" si="2"/>
        <v>0</v>
      </c>
      <c r="P19" s="55">
        <f t="shared" si="4"/>
        <v>0</v>
      </c>
      <c r="Q19" s="55">
        <f t="shared" si="3"/>
        <v>0</v>
      </c>
      <c r="R19" s="43">
        <f t="shared" si="5"/>
        <v>0</v>
      </c>
      <c r="S19" s="43">
        <f t="shared" si="5"/>
        <v>0</v>
      </c>
    </row>
    <row r="20" spans="1:19" ht="22.5" customHeight="1" x14ac:dyDescent="0.25">
      <c r="A20" s="44">
        <v>12</v>
      </c>
      <c r="B20" s="50" t="str">
        <f>IF('Proje Bilgileri'!B24&lt;&gt;"",'Proje Bilgileri'!B24,"")</f>
        <v/>
      </c>
      <c r="C20" s="209"/>
      <c r="D20" s="207"/>
      <c r="E20" s="210"/>
      <c r="F20" s="210"/>
      <c r="G20" s="210"/>
      <c r="H20" s="210"/>
      <c r="I20" s="210"/>
      <c r="J20" s="210"/>
      <c r="K20" s="54" t="str">
        <f>IF('Proje Bilgileri'!B24&lt;&gt;"",IF(OR(F20&gt;R20,G20&gt;S20),0,D20+E20+F20+G20-H20-I20-J20),"")</f>
        <v/>
      </c>
      <c r="L20" s="59" t="str">
        <f t="shared" si="0"/>
        <v/>
      </c>
      <c r="M20" s="67">
        <f>'Proje Bilgileri'!E24</f>
        <v>0</v>
      </c>
      <c r="N20" s="55">
        <f t="shared" si="1"/>
        <v>0</v>
      </c>
      <c r="O20" s="55">
        <f t="shared" si="2"/>
        <v>0</v>
      </c>
      <c r="P20" s="55">
        <f t="shared" si="4"/>
        <v>0</v>
      </c>
      <c r="Q20" s="55">
        <f t="shared" si="3"/>
        <v>0</v>
      </c>
      <c r="R20" s="43">
        <f t="shared" si="5"/>
        <v>0</v>
      </c>
      <c r="S20" s="43">
        <f t="shared" si="5"/>
        <v>0</v>
      </c>
    </row>
    <row r="21" spans="1:19" ht="22.5" customHeight="1" x14ac:dyDescent="0.25">
      <c r="A21" s="44">
        <v>13</v>
      </c>
      <c r="B21" s="50" t="str">
        <f>IF('Proje Bilgileri'!B25&lt;&gt;"",'Proje Bilgileri'!B25,"")</f>
        <v/>
      </c>
      <c r="C21" s="209"/>
      <c r="D21" s="207"/>
      <c r="E21" s="210"/>
      <c r="F21" s="210"/>
      <c r="G21" s="210"/>
      <c r="H21" s="210"/>
      <c r="I21" s="210"/>
      <c r="J21" s="210"/>
      <c r="K21" s="54" t="str">
        <f>IF('Proje Bilgileri'!B25&lt;&gt;"",IF(OR(F21&gt;R21,G21&gt;S21),0,D21+E21+F21+G21-H21-I21-J21),"")</f>
        <v/>
      </c>
      <c r="L21" s="59" t="str">
        <f t="shared" si="0"/>
        <v/>
      </c>
      <c r="M21" s="67">
        <f>'Proje Bilgileri'!E25</f>
        <v>0</v>
      </c>
      <c r="N21" s="55">
        <f t="shared" si="1"/>
        <v>0</v>
      </c>
      <c r="O21" s="55">
        <f t="shared" si="2"/>
        <v>0</v>
      </c>
      <c r="P21" s="55">
        <f t="shared" si="4"/>
        <v>0</v>
      </c>
      <c r="Q21" s="55">
        <f t="shared" si="3"/>
        <v>0</v>
      </c>
      <c r="R21" s="43">
        <f t="shared" si="5"/>
        <v>0</v>
      </c>
      <c r="S21" s="43">
        <f t="shared" si="5"/>
        <v>0</v>
      </c>
    </row>
    <row r="22" spans="1:19" ht="22.5" customHeight="1" x14ac:dyDescent="0.25">
      <c r="A22" s="44">
        <v>14</v>
      </c>
      <c r="B22" s="50" t="str">
        <f>IF('Proje Bilgileri'!B26&lt;&gt;"",'Proje Bilgileri'!B26,"")</f>
        <v/>
      </c>
      <c r="C22" s="209"/>
      <c r="D22" s="207"/>
      <c r="E22" s="210"/>
      <c r="F22" s="210"/>
      <c r="G22" s="210"/>
      <c r="H22" s="210"/>
      <c r="I22" s="210"/>
      <c r="J22" s="210"/>
      <c r="K22" s="54" t="str">
        <f>IF('Proje Bilgileri'!B26&lt;&gt;"",IF(OR(F22&gt;R22,G22&gt;S22),0,D22+E22+F22+G22-H22-I22-J22),"")</f>
        <v/>
      </c>
      <c r="L22" s="59" t="str">
        <f t="shared" si="0"/>
        <v/>
      </c>
      <c r="M22" s="67">
        <f>'Proje Bilgileri'!E26</f>
        <v>0</v>
      </c>
      <c r="N22" s="55">
        <f t="shared" si="1"/>
        <v>0</v>
      </c>
      <c r="O22" s="55">
        <f t="shared" si="2"/>
        <v>0</v>
      </c>
      <c r="P22" s="55">
        <f t="shared" si="4"/>
        <v>0</v>
      </c>
      <c r="Q22" s="55">
        <f t="shared" si="3"/>
        <v>0</v>
      </c>
      <c r="R22" s="43">
        <f t="shared" si="5"/>
        <v>0</v>
      </c>
      <c r="S22" s="43">
        <f t="shared" si="5"/>
        <v>0</v>
      </c>
    </row>
    <row r="23" spans="1:19" ht="22.5" customHeight="1" x14ac:dyDescent="0.25">
      <c r="A23" s="44">
        <v>15</v>
      </c>
      <c r="B23" s="50" t="str">
        <f>IF('Proje Bilgileri'!B27&lt;&gt;"",'Proje Bilgileri'!B27,"")</f>
        <v/>
      </c>
      <c r="C23" s="209"/>
      <c r="D23" s="207"/>
      <c r="E23" s="210"/>
      <c r="F23" s="210"/>
      <c r="G23" s="210"/>
      <c r="H23" s="210"/>
      <c r="I23" s="210"/>
      <c r="J23" s="210"/>
      <c r="K23" s="54" t="str">
        <f>IF('Proje Bilgileri'!B27&lt;&gt;"",IF(OR(F23&gt;R23,G23&gt;S23),0,D23+E23+F23+G23-H23-I23-J23),"")</f>
        <v/>
      </c>
      <c r="L23" s="59" t="str">
        <f t="shared" si="0"/>
        <v/>
      </c>
      <c r="M23" s="67">
        <f>'Proje Bilgileri'!E27</f>
        <v>0</v>
      </c>
      <c r="N23" s="55">
        <f t="shared" si="1"/>
        <v>0</v>
      </c>
      <c r="O23" s="55">
        <f t="shared" si="2"/>
        <v>0</v>
      </c>
      <c r="P23" s="55">
        <f t="shared" si="4"/>
        <v>0</v>
      </c>
      <c r="Q23" s="55">
        <f t="shared" si="3"/>
        <v>0</v>
      </c>
      <c r="R23" s="43">
        <f t="shared" si="5"/>
        <v>0</v>
      </c>
      <c r="S23" s="43">
        <f t="shared" si="5"/>
        <v>0</v>
      </c>
    </row>
    <row r="24" spans="1:19" ht="22.5" customHeight="1" x14ac:dyDescent="0.25">
      <c r="A24" s="44">
        <v>16</v>
      </c>
      <c r="B24" s="50" t="str">
        <f>IF('Proje Bilgileri'!B28&lt;&gt;"",'Proje Bilgileri'!B28,"")</f>
        <v/>
      </c>
      <c r="C24" s="209"/>
      <c r="D24" s="207"/>
      <c r="E24" s="210"/>
      <c r="F24" s="210"/>
      <c r="G24" s="210"/>
      <c r="H24" s="210"/>
      <c r="I24" s="210"/>
      <c r="J24" s="210"/>
      <c r="K24" s="54" t="str">
        <f>IF('Proje Bilgileri'!B28&lt;&gt;"",IF(OR(F24&gt;R24,G24&gt;S24),0,D24+E24+F24+G24-H24-I24-J24),"")</f>
        <v/>
      </c>
      <c r="L24" s="59" t="str">
        <f t="shared" si="0"/>
        <v/>
      </c>
      <c r="M24" s="67">
        <f>'Proje Bilgileri'!E28</f>
        <v>0</v>
      </c>
      <c r="N24" s="55">
        <f t="shared" si="1"/>
        <v>0</v>
      </c>
      <c r="O24" s="55">
        <f t="shared" si="2"/>
        <v>0</v>
      </c>
      <c r="P24" s="55">
        <f t="shared" si="4"/>
        <v>0</v>
      </c>
      <c r="Q24" s="55">
        <f t="shared" si="3"/>
        <v>0</v>
      </c>
      <c r="R24" s="43">
        <f t="shared" si="5"/>
        <v>0</v>
      </c>
      <c r="S24" s="43">
        <f t="shared" si="5"/>
        <v>0</v>
      </c>
    </row>
    <row r="25" spans="1:19" ht="22.5" customHeight="1" x14ac:dyDescent="0.25">
      <c r="A25" s="44">
        <v>17</v>
      </c>
      <c r="B25" s="50" t="str">
        <f>IF('Proje Bilgileri'!B29&lt;&gt;"",'Proje Bilgileri'!B29,"")</f>
        <v/>
      </c>
      <c r="C25" s="209"/>
      <c r="D25" s="207"/>
      <c r="E25" s="210"/>
      <c r="F25" s="210"/>
      <c r="G25" s="210"/>
      <c r="H25" s="210"/>
      <c r="I25" s="210"/>
      <c r="J25" s="210"/>
      <c r="K25" s="54" t="str">
        <f>IF('Proje Bilgileri'!B29&lt;&gt;"",IF(OR(F25&gt;R25,G25&gt;S25),0,D25+E25+F25+G25-H25-I25-J25),"")</f>
        <v/>
      </c>
      <c r="L25" s="59" t="str">
        <f t="shared" si="0"/>
        <v/>
      </c>
      <c r="M25" s="67">
        <f>'Proje Bilgileri'!E29</f>
        <v>0</v>
      </c>
      <c r="N25" s="55">
        <f t="shared" si="1"/>
        <v>0</v>
      </c>
      <c r="O25" s="55">
        <f t="shared" si="2"/>
        <v>0</v>
      </c>
      <c r="P25" s="55">
        <f t="shared" si="4"/>
        <v>0</v>
      </c>
      <c r="Q25" s="55">
        <f t="shared" si="3"/>
        <v>0</v>
      </c>
      <c r="R25" s="43">
        <f t="shared" si="5"/>
        <v>0</v>
      </c>
      <c r="S25" s="43">
        <f t="shared" si="5"/>
        <v>0</v>
      </c>
    </row>
    <row r="26" spans="1:19" ht="22.5" customHeight="1" x14ac:dyDescent="0.25">
      <c r="A26" s="44">
        <v>18</v>
      </c>
      <c r="B26" s="50" t="str">
        <f>IF('Proje Bilgileri'!B30&lt;&gt;"",'Proje Bilgileri'!B30,"")</f>
        <v/>
      </c>
      <c r="C26" s="209"/>
      <c r="D26" s="207"/>
      <c r="E26" s="210"/>
      <c r="F26" s="210"/>
      <c r="G26" s="210"/>
      <c r="H26" s="210"/>
      <c r="I26" s="210"/>
      <c r="J26" s="210"/>
      <c r="K26" s="54" t="str">
        <f>IF('Proje Bilgileri'!B30&lt;&gt;"",IF(OR(F26&gt;R26,G26&gt;S26),0,D26+E26+F26+G26-H26-I26-J26),"")</f>
        <v/>
      </c>
      <c r="L26" s="59" t="str">
        <f t="shared" si="0"/>
        <v/>
      </c>
      <c r="M26" s="67">
        <f>'Proje Bilgileri'!E30</f>
        <v>0</v>
      </c>
      <c r="N26" s="55">
        <f t="shared" si="1"/>
        <v>0</v>
      </c>
      <c r="O26" s="55">
        <f t="shared" si="2"/>
        <v>0</v>
      </c>
      <c r="P26" s="55">
        <f t="shared" si="4"/>
        <v>0</v>
      </c>
      <c r="Q26" s="55">
        <f t="shared" si="3"/>
        <v>0</v>
      </c>
      <c r="R26" s="43">
        <f t="shared" si="5"/>
        <v>0</v>
      </c>
      <c r="S26" s="43">
        <f t="shared" si="5"/>
        <v>0</v>
      </c>
    </row>
    <row r="27" spans="1:19" ht="22.5" customHeight="1" x14ac:dyDescent="0.25">
      <c r="A27" s="44">
        <v>19</v>
      </c>
      <c r="B27" s="50" t="str">
        <f>IF('Proje Bilgileri'!B31&lt;&gt;"",'Proje Bilgileri'!B31,"")</f>
        <v/>
      </c>
      <c r="C27" s="209"/>
      <c r="D27" s="207"/>
      <c r="E27" s="210"/>
      <c r="F27" s="210"/>
      <c r="G27" s="210"/>
      <c r="H27" s="210"/>
      <c r="I27" s="210"/>
      <c r="J27" s="210"/>
      <c r="K27" s="54" t="str">
        <f>IF('Proje Bilgileri'!B31&lt;&gt;"",IF(OR(F27&gt;R27,G27&gt;S27),0,D27+E27+F27+G27-H27-I27-J27),"")</f>
        <v/>
      </c>
      <c r="L27" s="59" t="str">
        <f t="shared" si="0"/>
        <v/>
      </c>
      <c r="M27" s="67">
        <f>'Proje Bilgileri'!E31</f>
        <v>0</v>
      </c>
      <c r="N27" s="55">
        <f t="shared" si="1"/>
        <v>0</v>
      </c>
      <c r="O27" s="55">
        <f t="shared" si="2"/>
        <v>0</v>
      </c>
      <c r="P27" s="55">
        <f t="shared" si="4"/>
        <v>0</v>
      </c>
      <c r="Q27" s="55">
        <f t="shared" si="3"/>
        <v>0</v>
      </c>
      <c r="R27" s="43">
        <f t="shared" si="5"/>
        <v>0</v>
      </c>
      <c r="S27" s="43">
        <f t="shared" si="5"/>
        <v>0</v>
      </c>
    </row>
    <row r="28" spans="1:19" ht="22.5" customHeight="1" x14ac:dyDescent="0.25">
      <c r="A28" s="44">
        <v>20</v>
      </c>
      <c r="B28" s="50" t="str">
        <f>IF('Proje Bilgileri'!B32&lt;&gt;"",'Proje Bilgileri'!B32,"")</f>
        <v/>
      </c>
      <c r="C28" s="209"/>
      <c r="D28" s="207"/>
      <c r="E28" s="210"/>
      <c r="F28" s="210"/>
      <c r="G28" s="210"/>
      <c r="H28" s="210"/>
      <c r="I28" s="210"/>
      <c r="J28" s="210"/>
      <c r="K28" s="54" t="str">
        <f>IF('Proje Bilgileri'!B32&lt;&gt;"",IF(OR(F28&gt;R28,G28&gt;S28),0,D28+E28+F28+G28-H28-I28-J28),"")</f>
        <v/>
      </c>
      <c r="L28" s="59" t="str">
        <f t="shared" si="0"/>
        <v/>
      </c>
      <c r="M28" s="67">
        <f>'Proje Bilgileri'!E32</f>
        <v>0</v>
      </c>
      <c r="N28" s="55">
        <f t="shared" si="1"/>
        <v>0</v>
      </c>
      <c r="O28" s="55">
        <f t="shared" si="2"/>
        <v>0</v>
      </c>
      <c r="P28" s="55">
        <f t="shared" si="4"/>
        <v>0</v>
      </c>
      <c r="Q28" s="55">
        <f t="shared" si="3"/>
        <v>0</v>
      </c>
      <c r="R28" s="43">
        <f t="shared" si="5"/>
        <v>0</v>
      </c>
      <c r="S28" s="43">
        <f t="shared" si="5"/>
        <v>0</v>
      </c>
    </row>
    <row r="29" spans="1:19" ht="30.75" customHeight="1" x14ac:dyDescent="0.25">
      <c r="A29" s="302" t="s">
        <v>66</v>
      </c>
      <c r="B29" s="302"/>
      <c r="C29" s="60" t="str">
        <f>IF($K$29&gt;0,SUM(C9:C28),"")</f>
        <v/>
      </c>
      <c r="D29" s="61" t="str">
        <f t="shared" ref="D29:J29" si="6">IF($K$29&gt;0,SUM(D9:D28),"")</f>
        <v/>
      </c>
      <c r="E29" s="62" t="str">
        <f t="shared" si="6"/>
        <v/>
      </c>
      <c r="F29" s="62" t="str">
        <f t="shared" si="6"/>
        <v/>
      </c>
      <c r="G29" s="62" t="str">
        <f t="shared" si="6"/>
        <v/>
      </c>
      <c r="H29" s="62" t="str">
        <f t="shared" si="6"/>
        <v/>
      </c>
      <c r="I29" s="62" t="str">
        <f t="shared" si="6"/>
        <v/>
      </c>
      <c r="J29" s="62" t="str">
        <f t="shared" si="6"/>
        <v/>
      </c>
      <c r="K29" s="62">
        <f>SUM(K9:K28)</f>
        <v>0</v>
      </c>
    </row>
    <row r="30" spans="1:19" x14ac:dyDescent="0.25">
      <c r="A30" s="301" t="s">
        <v>67</v>
      </c>
      <c r="B30" s="301"/>
      <c r="C30" s="301"/>
      <c r="D30" s="301"/>
      <c r="E30" s="301"/>
      <c r="F30" s="301"/>
      <c r="G30" s="301"/>
      <c r="H30" s="301"/>
      <c r="I30" s="301"/>
      <c r="J30" s="301"/>
      <c r="K30" s="301"/>
      <c r="L30" s="57"/>
      <c r="N30" s="68"/>
      <c r="O30" s="68"/>
      <c r="P30" s="68"/>
      <c r="Q30" s="68"/>
      <c r="R30" s="68"/>
      <c r="S30" s="68"/>
    </row>
    <row r="31" spans="1:19" x14ac:dyDescent="0.25">
      <c r="L31" s="57"/>
      <c r="N31" s="68"/>
      <c r="O31" s="68"/>
      <c r="P31" s="68"/>
      <c r="Q31" s="68"/>
    </row>
    <row r="32" spans="1:19" x14ac:dyDescent="0.25">
      <c r="A32" s="45" t="s">
        <v>68</v>
      </c>
      <c r="B32" t="s">
        <v>69</v>
      </c>
      <c r="C32" s="288" t="s">
        <v>70</v>
      </c>
      <c r="D32" s="288"/>
      <c r="E32" s="297" t="s">
        <v>71</v>
      </c>
      <c r="F32" s="297"/>
      <c r="G32" s="297"/>
      <c r="H32" s="71"/>
      <c r="I32" s="71"/>
      <c r="L32" s="57"/>
      <c r="N32" s="68"/>
      <c r="O32" s="68"/>
      <c r="P32" s="68"/>
      <c r="Q32" s="68"/>
    </row>
    <row r="33" spans="1:26" x14ac:dyDescent="0.25">
      <c r="C33" s="288" t="s">
        <v>72</v>
      </c>
      <c r="D33" s="288"/>
      <c r="E33" s="289"/>
      <c r="F33" s="289"/>
      <c r="G33" s="289"/>
      <c r="H33" s="68"/>
      <c r="I33" s="68"/>
      <c r="L33" s="57"/>
      <c r="N33" s="68"/>
      <c r="O33" s="68"/>
      <c r="P33" s="68"/>
      <c r="Q33" s="68"/>
    </row>
    <row r="35" spans="1:26" ht="15.75" x14ac:dyDescent="0.25">
      <c r="A35" s="298" t="s">
        <v>49</v>
      </c>
      <c r="B35" s="298"/>
      <c r="C35" s="298"/>
      <c r="D35" s="298"/>
      <c r="E35" s="298"/>
      <c r="F35" s="298"/>
      <c r="G35" s="298"/>
      <c r="H35" s="298"/>
      <c r="I35" s="298"/>
      <c r="J35" s="298"/>
      <c r="K35" s="298"/>
    </row>
    <row r="36" spans="1:26" x14ac:dyDescent="0.25">
      <c r="A36" s="297" t="str">
        <f>IF(Dönem&lt;&gt;"",CONCATENATE(Dönem, ".Dönem"),"")</f>
        <v/>
      </c>
      <c r="B36" s="297"/>
      <c r="C36" s="297"/>
      <c r="D36" s="297"/>
      <c r="E36" s="297"/>
      <c r="F36" s="297"/>
      <c r="G36" s="297"/>
      <c r="H36" s="297"/>
      <c r="I36" s="297"/>
      <c r="J36" s="297"/>
      <c r="K36" s="297"/>
    </row>
    <row r="37" spans="1:26" x14ac:dyDescent="0.25">
      <c r="A37" s="297" t="str">
        <f>IF(DönemBaş&lt;&gt;"",CONCATENATE(VLOOKUP(MONTH(DönemBaş)+3,Takvim,2,0)," ayına aittir."),"")</f>
        <v/>
      </c>
      <c r="B37" s="297"/>
      <c r="C37" s="297"/>
      <c r="D37" s="297"/>
      <c r="E37" s="297"/>
      <c r="F37" s="297"/>
      <c r="G37" s="297"/>
      <c r="H37" s="297"/>
      <c r="I37" s="297"/>
      <c r="J37" s="297"/>
      <c r="K37" s="297"/>
    </row>
    <row r="38" spans="1:26" ht="18.75" customHeight="1" thickBot="1" x14ac:dyDescent="0.35">
      <c r="A38" s="303" t="s">
        <v>50</v>
      </c>
      <c r="B38" s="303"/>
      <c r="C38" s="303"/>
      <c r="D38" s="303"/>
      <c r="E38" s="303"/>
      <c r="F38" s="303"/>
      <c r="G38" s="303"/>
      <c r="H38" s="303"/>
      <c r="I38" s="303"/>
      <c r="J38" s="303"/>
      <c r="K38" s="303"/>
    </row>
    <row r="39" spans="1:26" ht="27" customHeight="1" thickBot="1" x14ac:dyDescent="0.3">
      <c r="A39" s="39" t="s">
        <v>1</v>
      </c>
      <c r="B39" s="299" t="str">
        <f>IF(ProjeNo&lt;&gt;"",ProjeNo,"")</f>
        <v/>
      </c>
      <c r="C39" s="299"/>
      <c r="D39" s="299"/>
      <c r="E39" s="299"/>
      <c r="F39" s="299"/>
      <c r="G39" s="299"/>
      <c r="H39" s="299"/>
      <c r="I39" s="299"/>
      <c r="J39" s="299"/>
      <c r="K39" s="300"/>
    </row>
    <row r="40" spans="1:26" ht="25.5" customHeight="1" thickBot="1" x14ac:dyDescent="0.3">
      <c r="A40" s="39" t="s">
        <v>2</v>
      </c>
      <c r="B40" s="299" t="str">
        <f>IF(ProjeAdı&lt;&gt;"",ProjeAdı,"")</f>
        <v/>
      </c>
      <c r="C40" s="299"/>
      <c r="D40" s="299"/>
      <c r="E40" s="299"/>
      <c r="F40" s="299"/>
      <c r="G40" s="299"/>
      <c r="H40" s="299"/>
      <c r="I40" s="299"/>
      <c r="J40" s="299"/>
      <c r="K40" s="300"/>
    </row>
    <row r="41" spans="1:26" ht="24" customHeight="1" thickBot="1" x14ac:dyDescent="0.3">
      <c r="A41" s="290" t="s">
        <v>10</v>
      </c>
      <c r="B41" s="290" t="s">
        <v>11</v>
      </c>
      <c r="C41" s="290" t="s">
        <v>51</v>
      </c>
      <c r="D41" s="290" t="s">
        <v>52</v>
      </c>
      <c r="E41" s="290" t="s">
        <v>53</v>
      </c>
      <c r="F41" s="290" t="s">
        <v>54</v>
      </c>
      <c r="G41" s="292" t="s">
        <v>55</v>
      </c>
      <c r="H41" s="294" t="s">
        <v>56</v>
      </c>
      <c r="I41" s="295"/>
      <c r="J41" s="296"/>
      <c r="K41" s="290" t="s">
        <v>57</v>
      </c>
      <c r="L41" s="57"/>
      <c r="N41" s="287" t="s">
        <v>8</v>
      </c>
      <c r="O41" s="287"/>
      <c r="P41" s="287" t="s">
        <v>58</v>
      </c>
      <c r="Q41" s="287"/>
      <c r="R41" s="287" t="s">
        <v>59</v>
      </c>
      <c r="S41" s="287"/>
    </row>
    <row r="42" spans="1:26" s="41" customFormat="1" ht="75" customHeight="1" thickBot="1" x14ac:dyDescent="0.3">
      <c r="A42" s="291"/>
      <c r="B42" s="291"/>
      <c r="C42" s="291"/>
      <c r="D42" s="291"/>
      <c r="E42" s="291"/>
      <c r="F42" s="291"/>
      <c r="G42" s="293"/>
      <c r="H42" s="70" t="s">
        <v>60</v>
      </c>
      <c r="I42" s="48" t="s">
        <v>61</v>
      </c>
      <c r="J42" s="49" t="s">
        <v>62</v>
      </c>
      <c r="K42" s="291"/>
      <c r="L42" s="58"/>
      <c r="M42" s="40" t="s">
        <v>14</v>
      </c>
      <c r="N42" s="40" t="s">
        <v>63</v>
      </c>
      <c r="O42" s="40" t="s">
        <v>64</v>
      </c>
      <c r="P42" s="40" t="s">
        <v>65</v>
      </c>
      <c r="Q42" s="40" t="s">
        <v>55</v>
      </c>
      <c r="R42" s="40" t="s">
        <v>65</v>
      </c>
      <c r="S42" s="40" t="s">
        <v>64</v>
      </c>
      <c r="Z42"/>
    </row>
    <row r="43" spans="1:26" ht="22.5" customHeight="1" x14ac:dyDescent="0.25">
      <c r="A43" s="51">
        <v>21</v>
      </c>
      <c r="B43" s="52" t="str">
        <f>IF('Proje Bilgileri'!B33&lt;&gt;"",'Proje Bilgileri'!B33,"")</f>
        <v/>
      </c>
      <c r="C43" s="206"/>
      <c r="D43" s="207"/>
      <c r="E43" s="207"/>
      <c r="F43" s="208"/>
      <c r="G43" s="208"/>
      <c r="H43" s="207"/>
      <c r="I43" s="207"/>
      <c r="J43" s="207"/>
      <c r="K43" s="54" t="str">
        <f>IF('Proje Bilgileri'!B33&lt;&gt;"",IF(OR(F43&gt;R43,G43&gt;S43),0,D43+E43+F43+G43-H43-I43-J43),"")</f>
        <v/>
      </c>
      <c r="L43" s="59" t="str">
        <f t="shared" ref="L43:L62" si="7">IF(OR(F43&gt;R43,G43&gt;S43),"Toplam maliyetin hesaplanabilmesi için SGK işveren payı ve işsizlik sigortası işveren payının tavan değerleri aşmaması gerekmektedir.","")</f>
        <v/>
      </c>
      <c r="M43" s="67">
        <f>'Proje Bilgileri'!E47</f>
        <v>0</v>
      </c>
      <c r="N43" s="55">
        <f t="shared" ref="N43:N62" si="8">IFERROR(IF(M43="EVET",VLOOKUP(YilDönem,SGKTAVAN,2,0)*0.245,VLOOKUP(YilDönem,SGKTAVAN,2,0)*0.205),0)</f>
        <v>0</v>
      </c>
      <c r="O43" s="55">
        <f t="shared" ref="O43:O62" si="9">IFERROR(IF(M43="EVET",0,VLOOKUP(YilDönem,SGKTAVAN,2,0)*0.02),0)</f>
        <v>0</v>
      </c>
      <c r="P43" s="55">
        <f t="shared" ref="P43:P62" si="10">IF(M43="EVET",(D43+E43)*0.245,(D43+E43)*0.205)</f>
        <v>0</v>
      </c>
      <c r="Q43" s="55">
        <f t="shared" ref="Q43:Q62" si="11">IF(M43="EVET",0,(D43+E43)*0.02)</f>
        <v>0</v>
      </c>
      <c r="R43" s="43">
        <f>ROUNDUP(MIN(N43,P43),0)</f>
        <v>0</v>
      </c>
      <c r="S43" s="43">
        <f>ROUNDUP(MIN(O43,Q43),0)</f>
        <v>0</v>
      </c>
    </row>
    <row r="44" spans="1:26" ht="22.5" customHeight="1" x14ac:dyDescent="0.25">
      <c r="A44" s="44">
        <v>22</v>
      </c>
      <c r="B44" s="50" t="str">
        <f>IF('Proje Bilgileri'!B34&lt;&gt;"",'Proje Bilgileri'!B34,"")</f>
        <v/>
      </c>
      <c r="C44" s="209"/>
      <c r="D44" s="207"/>
      <c r="E44" s="210"/>
      <c r="F44" s="210"/>
      <c r="G44" s="210"/>
      <c r="H44" s="210"/>
      <c r="I44" s="210"/>
      <c r="J44" s="210"/>
      <c r="K44" s="54" t="str">
        <f>IF('Proje Bilgileri'!B34&lt;&gt;"",IF(OR(F44&gt;R44,G44&gt;S44),0,D44+E44+F44+G44-H44-I44-J44),"")</f>
        <v/>
      </c>
      <c r="L44" s="59" t="str">
        <f t="shared" si="7"/>
        <v/>
      </c>
      <c r="M44" s="67">
        <f>'Proje Bilgileri'!E48</f>
        <v>0</v>
      </c>
      <c r="N44" s="55">
        <f t="shared" si="8"/>
        <v>0</v>
      </c>
      <c r="O44" s="55">
        <f t="shared" si="9"/>
        <v>0</v>
      </c>
      <c r="P44" s="55">
        <f t="shared" si="10"/>
        <v>0</v>
      </c>
      <c r="Q44" s="55">
        <f t="shared" si="11"/>
        <v>0</v>
      </c>
      <c r="R44" s="43">
        <f t="shared" ref="R44:S62" si="12">ROUNDUP(MIN(N44,P44),0)</f>
        <v>0</v>
      </c>
      <c r="S44" s="43">
        <f t="shared" si="12"/>
        <v>0</v>
      </c>
    </row>
    <row r="45" spans="1:26" ht="22.5" customHeight="1" x14ac:dyDescent="0.25">
      <c r="A45" s="44">
        <v>23</v>
      </c>
      <c r="B45" s="50" t="str">
        <f>IF('Proje Bilgileri'!B35&lt;&gt;"",'Proje Bilgileri'!B35,"")</f>
        <v/>
      </c>
      <c r="C45" s="209"/>
      <c r="D45" s="207"/>
      <c r="E45" s="210"/>
      <c r="F45" s="210"/>
      <c r="G45" s="210"/>
      <c r="H45" s="210"/>
      <c r="I45" s="210"/>
      <c r="J45" s="210"/>
      <c r="K45" s="54" t="str">
        <f>IF('Proje Bilgileri'!B35&lt;&gt;"",IF(OR(F45&gt;R45,G45&gt;S45),0,D45+E45+F45+G45-H45-I45-J45),"")</f>
        <v/>
      </c>
      <c r="L45" s="59" t="str">
        <f t="shared" si="7"/>
        <v/>
      </c>
      <c r="M45" s="67">
        <f>'Proje Bilgileri'!E49</f>
        <v>0</v>
      </c>
      <c r="N45" s="55">
        <f t="shared" si="8"/>
        <v>0</v>
      </c>
      <c r="O45" s="55">
        <f t="shared" si="9"/>
        <v>0</v>
      </c>
      <c r="P45" s="55">
        <f t="shared" si="10"/>
        <v>0</v>
      </c>
      <c r="Q45" s="55">
        <f t="shared" si="11"/>
        <v>0</v>
      </c>
      <c r="R45" s="43">
        <f t="shared" si="12"/>
        <v>0</v>
      </c>
      <c r="S45" s="43">
        <f t="shared" si="12"/>
        <v>0</v>
      </c>
    </row>
    <row r="46" spans="1:26" ht="22.5" customHeight="1" x14ac:dyDescent="0.25">
      <c r="A46" s="44">
        <v>24</v>
      </c>
      <c r="B46" s="50" t="str">
        <f>IF('Proje Bilgileri'!B36&lt;&gt;"",'Proje Bilgileri'!B36,"")</f>
        <v/>
      </c>
      <c r="C46" s="209"/>
      <c r="D46" s="207"/>
      <c r="E46" s="210"/>
      <c r="F46" s="210"/>
      <c r="G46" s="210"/>
      <c r="H46" s="210"/>
      <c r="I46" s="210"/>
      <c r="J46" s="210"/>
      <c r="K46" s="54" t="str">
        <f>IF('Proje Bilgileri'!B36&lt;&gt;"",IF(OR(F46&gt;R46,G46&gt;S46),0,D46+E46+F46+G46-H46-I46-J46),"")</f>
        <v/>
      </c>
      <c r="L46" s="59" t="str">
        <f t="shared" si="7"/>
        <v/>
      </c>
      <c r="M46" s="67">
        <f>'Proje Bilgileri'!E50</f>
        <v>0</v>
      </c>
      <c r="N46" s="55">
        <f t="shared" si="8"/>
        <v>0</v>
      </c>
      <c r="O46" s="55">
        <f t="shared" si="9"/>
        <v>0</v>
      </c>
      <c r="P46" s="55">
        <f t="shared" si="10"/>
        <v>0</v>
      </c>
      <c r="Q46" s="55">
        <f t="shared" si="11"/>
        <v>0</v>
      </c>
      <c r="R46" s="43">
        <f t="shared" si="12"/>
        <v>0</v>
      </c>
      <c r="S46" s="43">
        <f t="shared" si="12"/>
        <v>0</v>
      </c>
    </row>
    <row r="47" spans="1:26" ht="22.5" customHeight="1" x14ac:dyDescent="0.25">
      <c r="A47" s="44">
        <v>25</v>
      </c>
      <c r="B47" s="50" t="str">
        <f>IF('Proje Bilgileri'!B37&lt;&gt;"",'Proje Bilgileri'!B37,"")</f>
        <v/>
      </c>
      <c r="C47" s="209"/>
      <c r="D47" s="207"/>
      <c r="E47" s="210"/>
      <c r="F47" s="210"/>
      <c r="G47" s="210"/>
      <c r="H47" s="210"/>
      <c r="I47" s="210"/>
      <c r="J47" s="210"/>
      <c r="K47" s="54" t="str">
        <f>IF('Proje Bilgileri'!B37&lt;&gt;"",IF(OR(F47&gt;R47,G47&gt;S47),0,D47+E47+F47+G47-H47-I47-J47),"")</f>
        <v/>
      </c>
      <c r="L47" s="59" t="str">
        <f t="shared" si="7"/>
        <v/>
      </c>
      <c r="M47" s="67">
        <f>'Proje Bilgileri'!E51</f>
        <v>0</v>
      </c>
      <c r="N47" s="55">
        <f t="shared" si="8"/>
        <v>0</v>
      </c>
      <c r="O47" s="55">
        <f t="shared" si="9"/>
        <v>0</v>
      </c>
      <c r="P47" s="55">
        <f t="shared" si="10"/>
        <v>0</v>
      </c>
      <c r="Q47" s="55">
        <f t="shared" si="11"/>
        <v>0</v>
      </c>
      <c r="R47" s="43">
        <f t="shared" si="12"/>
        <v>0</v>
      </c>
      <c r="S47" s="43">
        <f t="shared" si="12"/>
        <v>0</v>
      </c>
    </row>
    <row r="48" spans="1:26" ht="22.5" customHeight="1" x14ac:dyDescent="0.25">
      <c r="A48" s="44">
        <v>26</v>
      </c>
      <c r="B48" s="50" t="str">
        <f>IF('Proje Bilgileri'!B38&lt;&gt;"",'Proje Bilgileri'!B38,"")</f>
        <v/>
      </c>
      <c r="C48" s="209"/>
      <c r="D48" s="207"/>
      <c r="E48" s="210"/>
      <c r="F48" s="210"/>
      <c r="G48" s="210"/>
      <c r="H48" s="210"/>
      <c r="I48" s="210"/>
      <c r="J48" s="210"/>
      <c r="K48" s="54" t="str">
        <f>IF('Proje Bilgileri'!B38&lt;&gt;"",IF(OR(F48&gt;R48,G48&gt;S48),0,D48+E48+F48+G48-H48-I48-J48),"")</f>
        <v/>
      </c>
      <c r="L48" s="59" t="str">
        <f t="shared" si="7"/>
        <v/>
      </c>
      <c r="M48" s="67">
        <f>'Proje Bilgileri'!E52</f>
        <v>0</v>
      </c>
      <c r="N48" s="55">
        <f t="shared" si="8"/>
        <v>0</v>
      </c>
      <c r="O48" s="55">
        <f t="shared" si="9"/>
        <v>0</v>
      </c>
      <c r="P48" s="55">
        <f t="shared" si="10"/>
        <v>0</v>
      </c>
      <c r="Q48" s="55">
        <f t="shared" si="11"/>
        <v>0</v>
      </c>
      <c r="R48" s="43">
        <f t="shared" si="12"/>
        <v>0</v>
      </c>
      <c r="S48" s="43">
        <f t="shared" si="12"/>
        <v>0</v>
      </c>
    </row>
    <row r="49" spans="1:19" ht="22.5" customHeight="1" x14ac:dyDescent="0.25">
      <c r="A49" s="44">
        <v>27</v>
      </c>
      <c r="B49" s="50" t="str">
        <f>IF('Proje Bilgileri'!B39&lt;&gt;"",'Proje Bilgileri'!B39,"")</f>
        <v/>
      </c>
      <c r="C49" s="209"/>
      <c r="D49" s="207"/>
      <c r="E49" s="210"/>
      <c r="F49" s="210"/>
      <c r="G49" s="210"/>
      <c r="H49" s="210"/>
      <c r="I49" s="210"/>
      <c r="J49" s="210"/>
      <c r="K49" s="54" t="str">
        <f>IF('Proje Bilgileri'!B39&lt;&gt;"",IF(OR(F49&gt;R49,G49&gt;S49),0,D49+E49+F49+G49-H49-I49-J49),"")</f>
        <v/>
      </c>
      <c r="L49" s="59" t="str">
        <f t="shared" si="7"/>
        <v/>
      </c>
      <c r="M49" s="67">
        <f>'Proje Bilgileri'!E53</f>
        <v>0</v>
      </c>
      <c r="N49" s="55">
        <f t="shared" si="8"/>
        <v>0</v>
      </c>
      <c r="O49" s="55">
        <f t="shared" si="9"/>
        <v>0</v>
      </c>
      <c r="P49" s="55">
        <f t="shared" si="10"/>
        <v>0</v>
      </c>
      <c r="Q49" s="55">
        <f t="shared" si="11"/>
        <v>0</v>
      </c>
      <c r="R49" s="43">
        <f t="shared" si="12"/>
        <v>0</v>
      </c>
      <c r="S49" s="43">
        <f t="shared" si="12"/>
        <v>0</v>
      </c>
    </row>
    <row r="50" spans="1:19" ht="22.5" customHeight="1" x14ac:dyDescent="0.25">
      <c r="A50" s="44">
        <v>28</v>
      </c>
      <c r="B50" s="50" t="str">
        <f>IF('Proje Bilgileri'!B40&lt;&gt;"",'Proje Bilgileri'!B40,"")</f>
        <v/>
      </c>
      <c r="C50" s="209"/>
      <c r="D50" s="207"/>
      <c r="E50" s="210"/>
      <c r="F50" s="210"/>
      <c r="G50" s="210"/>
      <c r="H50" s="210"/>
      <c r="I50" s="210"/>
      <c r="J50" s="210"/>
      <c r="K50" s="54" t="str">
        <f>IF('Proje Bilgileri'!B40&lt;&gt;"",IF(OR(F50&gt;R50,G50&gt;S50),0,D50+E50+F50+G50-H50-I50-J50),"")</f>
        <v/>
      </c>
      <c r="L50" s="59" t="str">
        <f t="shared" si="7"/>
        <v/>
      </c>
      <c r="M50" s="67">
        <f>'Proje Bilgileri'!E54</f>
        <v>0</v>
      </c>
      <c r="N50" s="55">
        <f t="shared" si="8"/>
        <v>0</v>
      </c>
      <c r="O50" s="55">
        <f t="shared" si="9"/>
        <v>0</v>
      </c>
      <c r="P50" s="55">
        <f t="shared" si="10"/>
        <v>0</v>
      </c>
      <c r="Q50" s="55">
        <f t="shared" si="11"/>
        <v>0</v>
      </c>
      <c r="R50" s="43">
        <f t="shared" si="12"/>
        <v>0</v>
      </c>
      <c r="S50" s="43">
        <f t="shared" si="12"/>
        <v>0</v>
      </c>
    </row>
    <row r="51" spans="1:19" ht="22.5" customHeight="1" x14ac:dyDescent="0.25">
      <c r="A51" s="44">
        <v>29</v>
      </c>
      <c r="B51" s="50" t="str">
        <f>IF('Proje Bilgileri'!B41&lt;&gt;"",'Proje Bilgileri'!B41,"")</f>
        <v/>
      </c>
      <c r="C51" s="209"/>
      <c r="D51" s="207"/>
      <c r="E51" s="210"/>
      <c r="F51" s="210"/>
      <c r="G51" s="210"/>
      <c r="H51" s="210"/>
      <c r="I51" s="210"/>
      <c r="J51" s="210"/>
      <c r="K51" s="54" t="str">
        <f>IF('Proje Bilgileri'!B41&lt;&gt;"",IF(OR(F51&gt;R51,G51&gt;S51),0,D51+E51+F51+G51-H51-I51-J51),"")</f>
        <v/>
      </c>
      <c r="L51" s="59" t="str">
        <f t="shared" si="7"/>
        <v/>
      </c>
      <c r="M51" s="67">
        <f>'Proje Bilgileri'!E55</f>
        <v>0</v>
      </c>
      <c r="N51" s="55">
        <f t="shared" si="8"/>
        <v>0</v>
      </c>
      <c r="O51" s="55">
        <f t="shared" si="9"/>
        <v>0</v>
      </c>
      <c r="P51" s="55">
        <f t="shared" si="10"/>
        <v>0</v>
      </c>
      <c r="Q51" s="55">
        <f t="shared" si="11"/>
        <v>0</v>
      </c>
      <c r="R51" s="43">
        <f t="shared" si="12"/>
        <v>0</v>
      </c>
      <c r="S51" s="43">
        <f t="shared" si="12"/>
        <v>0</v>
      </c>
    </row>
    <row r="52" spans="1:19" ht="22.5" customHeight="1" x14ac:dyDescent="0.25">
      <c r="A52" s="44">
        <v>30</v>
      </c>
      <c r="B52" s="50" t="str">
        <f>IF('Proje Bilgileri'!B42&lt;&gt;"",'Proje Bilgileri'!B42,"")</f>
        <v/>
      </c>
      <c r="C52" s="209"/>
      <c r="D52" s="207"/>
      <c r="E52" s="210"/>
      <c r="F52" s="210"/>
      <c r="G52" s="210"/>
      <c r="H52" s="210"/>
      <c r="I52" s="210"/>
      <c r="J52" s="210"/>
      <c r="K52" s="54" t="str">
        <f>IF('Proje Bilgileri'!B42&lt;&gt;"",IF(OR(F52&gt;R52,G52&gt;S52),0,D52+E52+F52+G52-H52-I52-J52),"")</f>
        <v/>
      </c>
      <c r="L52" s="59" t="str">
        <f t="shared" si="7"/>
        <v/>
      </c>
      <c r="M52" s="67">
        <f>'Proje Bilgileri'!E56</f>
        <v>0</v>
      </c>
      <c r="N52" s="55">
        <f t="shared" si="8"/>
        <v>0</v>
      </c>
      <c r="O52" s="55">
        <f t="shared" si="9"/>
        <v>0</v>
      </c>
      <c r="P52" s="55">
        <f t="shared" si="10"/>
        <v>0</v>
      </c>
      <c r="Q52" s="55">
        <f t="shared" si="11"/>
        <v>0</v>
      </c>
      <c r="R52" s="43">
        <f t="shared" si="12"/>
        <v>0</v>
      </c>
      <c r="S52" s="43">
        <f t="shared" si="12"/>
        <v>0</v>
      </c>
    </row>
    <row r="53" spans="1:19" ht="22.5" customHeight="1" x14ac:dyDescent="0.25">
      <c r="A53" s="44">
        <v>31</v>
      </c>
      <c r="B53" s="50" t="str">
        <f>IF('Proje Bilgileri'!B43&lt;&gt;"",'Proje Bilgileri'!B43,"")</f>
        <v/>
      </c>
      <c r="C53" s="209"/>
      <c r="D53" s="207"/>
      <c r="E53" s="210"/>
      <c r="F53" s="210"/>
      <c r="G53" s="210"/>
      <c r="H53" s="210"/>
      <c r="I53" s="210"/>
      <c r="J53" s="210"/>
      <c r="K53" s="54" t="str">
        <f>IF('Proje Bilgileri'!B43&lt;&gt;"",IF(OR(F53&gt;R53,G53&gt;S53),0,D53+E53+F53+G53-H53-I53-J53),"")</f>
        <v/>
      </c>
      <c r="L53" s="59" t="str">
        <f t="shared" si="7"/>
        <v/>
      </c>
      <c r="M53" s="67">
        <f>'Proje Bilgileri'!E57</f>
        <v>0</v>
      </c>
      <c r="N53" s="55">
        <f t="shared" si="8"/>
        <v>0</v>
      </c>
      <c r="O53" s="55">
        <f t="shared" si="9"/>
        <v>0</v>
      </c>
      <c r="P53" s="55">
        <f t="shared" si="10"/>
        <v>0</v>
      </c>
      <c r="Q53" s="55">
        <f t="shared" si="11"/>
        <v>0</v>
      </c>
      <c r="R53" s="43">
        <f t="shared" si="12"/>
        <v>0</v>
      </c>
      <c r="S53" s="43">
        <f t="shared" si="12"/>
        <v>0</v>
      </c>
    </row>
    <row r="54" spans="1:19" ht="22.5" customHeight="1" x14ac:dyDescent="0.25">
      <c r="A54" s="44">
        <v>32</v>
      </c>
      <c r="B54" s="50" t="str">
        <f>IF('Proje Bilgileri'!B44&lt;&gt;"",'Proje Bilgileri'!B44,"")</f>
        <v/>
      </c>
      <c r="C54" s="209"/>
      <c r="D54" s="207"/>
      <c r="E54" s="210"/>
      <c r="F54" s="210"/>
      <c r="G54" s="210"/>
      <c r="H54" s="210"/>
      <c r="I54" s="210"/>
      <c r="J54" s="210"/>
      <c r="K54" s="54" t="str">
        <f>IF('Proje Bilgileri'!B44&lt;&gt;"",IF(OR(F54&gt;R54,G54&gt;S54),0,D54+E54+F54+G54-H54-I54-J54),"")</f>
        <v/>
      </c>
      <c r="L54" s="59" t="str">
        <f t="shared" si="7"/>
        <v/>
      </c>
      <c r="M54" s="67">
        <f>'Proje Bilgileri'!E58</f>
        <v>0</v>
      </c>
      <c r="N54" s="55">
        <f t="shared" si="8"/>
        <v>0</v>
      </c>
      <c r="O54" s="55">
        <f t="shared" si="9"/>
        <v>0</v>
      </c>
      <c r="P54" s="55">
        <f t="shared" si="10"/>
        <v>0</v>
      </c>
      <c r="Q54" s="55">
        <f t="shared" si="11"/>
        <v>0</v>
      </c>
      <c r="R54" s="43">
        <f t="shared" si="12"/>
        <v>0</v>
      </c>
      <c r="S54" s="43">
        <f t="shared" si="12"/>
        <v>0</v>
      </c>
    </row>
    <row r="55" spans="1:19" ht="22.5" customHeight="1" x14ac:dyDescent="0.25">
      <c r="A55" s="44">
        <v>33</v>
      </c>
      <c r="B55" s="50" t="str">
        <f>IF('Proje Bilgileri'!B45&lt;&gt;"",'Proje Bilgileri'!B45,"")</f>
        <v/>
      </c>
      <c r="C55" s="209"/>
      <c r="D55" s="207"/>
      <c r="E55" s="210"/>
      <c r="F55" s="210"/>
      <c r="G55" s="210"/>
      <c r="H55" s="210"/>
      <c r="I55" s="210"/>
      <c r="J55" s="210"/>
      <c r="K55" s="54" t="str">
        <f>IF('Proje Bilgileri'!B45&lt;&gt;"",IF(OR(F55&gt;R55,G55&gt;S55),0,D55+E55+F55+G55-H55-I55-J55),"")</f>
        <v/>
      </c>
      <c r="L55" s="59" t="str">
        <f t="shared" si="7"/>
        <v/>
      </c>
      <c r="M55" s="67">
        <f>'Proje Bilgileri'!E59</f>
        <v>0</v>
      </c>
      <c r="N55" s="55">
        <f t="shared" si="8"/>
        <v>0</v>
      </c>
      <c r="O55" s="55">
        <f t="shared" si="9"/>
        <v>0</v>
      </c>
      <c r="P55" s="55">
        <f t="shared" si="10"/>
        <v>0</v>
      </c>
      <c r="Q55" s="55">
        <f t="shared" si="11"/>
        <v>0</v>
      </c>
      <c r="R55" s="43">
        <f t="shared" si="12"/>
        <v>0</v>
      </c>
      <c r="S55" s="43">
        <f t="shared" si="12"/>
        <v>0</v>
      </c>
    </row>
    <row r="56" spans="1:19" ht="22.5" customHeight="1" x14ac:dyDescent="0.25">
      <c r="A56" s="44">
        <v>34</v>
      </c>
      <c r="B56" s="50" t="str">
        <f>IF('Proje Bilgileri'!B46&lt;&gt;"",'Proje Bilgileri'!B46,"")</f>
        <v/>
      </c>
      <c r="C56" s="209"/>
      <c r="D56" s="207"/>
      <c r="E56" s="210"/>
      <c r="F56" s="210"/>
      <c r="G56" s="210"/>
      <c r="H56" s="210"/>
      <c r="I56" s="210"/>
      <c r="J56" s="210"/>
      <c r="K56" s="54" t="str">
        <f>IF('Proje Bilgileri'!B46&lt;&gt;"",IF(OR(F56&gt;R56,G56&gt;S56),0,D56+E56+F56+G56-H56-I56-J56),"")</f>
        <v/>
      </c>
      <c r="L56" s="59" t="str">
        <f t="shared" si="7"/>
        <v/>
      </c>
      <c r="M56" s="67">
        <f>'Proje Bilgileri'!E60</f>
        <v>0</v>
      </c>
      <c r="N56" s="55">
        <f t="shared" si="8"/>
        <v>0</v>
      </c>
      <c r="O56" s="55">
        <f t="shared" si="9"/>
        <v>0</v>
      </c>
      <c r="P56" s="55">
        <f t="shared" si="10"/>
        <v>0</v>
      </c>
      <c r="Q56" s="55">
        <f t="shared" si="11"/>
        <v>0</v>
      </c>
      <c r="R56" s="43">
        <f t="shared" si="12"/>
        <v>0</v>
      </c>
      <c r="S56" s="43">
        <f t="shared" si="12"/>
        <v>0</v>
      </c>
    </row>
    <row r="57" spans="1:19" ht="22.5" customHeight="1" x14ac:dyDescent="0.25">
      <c r="A57" s="44">
        <v>35</v>
      </c>
      <c r="B57" s="50" t="str">
        <f>IF('Proje Bilgileri'!B47&lt;&gt;"",'Proje Bilgileri'!B47,"")</f>
        <v/>
      </c>
      <c r="C57" s="209"/>
      <c r="D57" s="207"/>
      <c r="E57" s="210"/>
      <c r="F57" s="210"/>
      <c r="G57" s="210"/>
      <c r="H57" s="210"/>
      <c r="I57" s="210"/>
      <c r="J57" s="210"/>
      <c r="K57" s="54" t="str">
        <f>IF('Proje Bilgileri'!B47&lt;&gt;"",IF(OR(F57&gt;R57,G57&gt;S57),0,D57+E57+F57+G57-H57-I57-J57),"")</f>
        <v/>
      </c>
      <c r="L57" s="59" t="str">
        <f t="shared" si="7"/>
        <v/>
      </c>
      <c r="M57" s="67">
        <f>'Proje Bilgileri'!E61</f>
        <v>0</v>
      </c>
      <c r="N57" s="55">
        <f t="shared" si="8"/>
        <v>0</v>
      </c>
      <c r="O57" s="55">
        <f t="shared" si="9"/>
        <v>0</v>
      </c>
      <c r="P57" s="55">
        <f t="shared" si="10"/>
        <v>0</v>
      </c>
      <c r="Q57" s="55">
        <f t="shared" si="11"/>
        <v>0</v>
      </c>
      <c r="R57" s="43">
        <f t="shared" si="12"/>
        <v>0</v>
      </c>
      <c r="S57" s="43">
        <f t="shared" si="12"/>
        <v>0</v>
      </c>
    </row>
    <row r="58" spans="1:19" ht="22.5" customHeight="1" x14ac:dyDescent="0.25">
      <c r="A58" s="44">
        <v>36</v>
      </c>
      <c r="B58" s="50" t="str">
        <f>IF('Proje Bilgileri'!B48&lt;&gt;"",'Proje Bilgileri'!B48,"")</f>
        <v/>
      </c>
      <c r="C58" s="209"/>
      <c r="D58" s="207"/>
      <c r="E58" s="210"/>
      <c r="F58" s="210"/>
      <c r="G58" s="210"/>
      <c r="H58" s="210"/>
      <c r="I58" s="210"/>
      <c r="J58" s="210"/>
      <c r="K58" s="54" t="str">
        <f>IF('Proje Bilgileri'!B48&lt;&gt;"",IF(OR(F58&gt;R58,G58&gt;S58),0,D58+E58+F58+G58-H58-I58-J58),"")</f>
        <v/>
      </c>
      <c r="L58" s="59" t="str">
        <f t="shared" si="7"/>
        <v/>
      </c>
      <c r="M58" s="67">
        <f>'Proje Bilgileri'!E62</f>
        <v>0</v>
      </c>
      <c r="N58" s="55">
        <f t="shared" si="8"/>
        <v>0</v>
      </c>
      <c r="O58" s="55">
        <f t="shared" si="9"/>
        <v>0</v>
      </c>
      <c r="P58" s="55">
        <f t="shared" si="10"/>
        <v>0</v>
      </c>
      <c r="Q58" s="55">
        <f t="shared" si="11"/>
        <v>0</v>
      </c>
      <c r="R58" s="43">
        <f t="shared" si="12"/>
        <v>0</v>
      </c>
      <c r="S58" s="43">
        <f t="shared" si="12"/>
        <v>0</v>
      </c>
    </row>
    <row r="59" spans="1:19" ht="22.5" customHeight="1" x14ac:dyDescent="0.25">
      <c r="A59" s="44">
        <v>37</v>
      </c>
      <c r="B59" s="50" t="str">
        <f>IF('Proje Bilgileri'!B49&lt;&gt;"",'Proje Bilgileri'!B49,"")</f>
        <v/>
      </c>
      <c r="C59" s="209"/>
      <c r="D59" s="207"/>
      <c r="E59" s="210"/>
      <c r="F59" s="210"/>
      <c r="G59" s="210"/>
      <c r="H59" s="210"/>
      <c r="I59" s="210"/>
      <c r="J59" s="210"/>
      <c r="K59" s="54" t="str">
        <f>IF('Proje Bilgileri'!B49&lt;&gt;"",IF(OR(F59&gt;R59,G59&gt;S59),0,D59+E59+F59+G59-H59-I59-J59),"")</f>
        <v/>
      </c>
      <c r="L59" s="59" t="str">
        <f t="shared" si="7"/>
        <v/>
      </c>
      <c r="M59" s="67">
        <f>'Proje Bilgileri'!E63</f>
        <v>0</v>
      </c>
      <c r="N59" s="55">
        <f t="shared" si="8"/>
        <v>0</v>
      </c>
      <c r="O59" s="55">
        <f t="shared" si="9"/>
        <v>0</v>
      </c>
      <c r="P59" s="55">
        <f t="shared" si="10"/>
        <v>0</v>
      </c>
      <c r="Q59" s="55">
        <f t="shared" si="11"/>
        <v>0</v>
      </c>
      <c r="R59" s="43">
        <f t="shared" si="12"/>
        <v>0</v>
      </c>
      <c r="S59" s="43">
        <f t="shared" si="12"/>
        <v>0</v>
      </c>
    </row>
    <row r="60" spans="1:19" ht="22.5" customHeight="1" x14ac:dyDescent="0.25">
      <c r="A60" s="44">
        <v>38</v>
      </c>
      <c r="B60" s="50" t="str">
        <f>IF('Proje Bilgileri'!B50&lt;&gt;"",'Proje Bilgileri'!B50,"")</f>
        <v/>
      </c>
      <c r="C60" s="209"/>
      <c r="D60" s="207"/>
      <c r="E60" s="210"/>
      <c r="F60" s="210"/>
      <c r="G60" s="210"/>
      <c r="H60" s="210"/>
      <c r="I60" s="210"/>
      <c r="J60" s="210"/>
      <c r="K60" s="54" t="str">
        <f>IF('Proje Bilgileri'!B50&lt;&gt;"",IF(OR(F60&gt;R60,G60&gt;S60),0,D60+E60+F60+G60-H60-I60-J60),"")</f>
        <v/>
      </c>
      <c r="L60" s="59" t="str">
        <f t="shared" si="7"/>
        <v/>
      </c>
      <c r="M60" s="67">
        <f>'Proje Bilgileri'!E64</f>
        <v>0</v>
      </c>
      <c r="N60" s="55">
        <f t="shared" si="8"/>
        <v>0</v>
      </c>
      <c r="O60" s="55">
        <f t="shared" si="9"/>
        <v>0</v>
      </c>
      <c r="P60" s="55">
        <f t="shared" si="10"/>
        <v>0</v>
      </c>
      <c r="Q60" s="55">
        <f t="shared" si="11"/>
        <v>0</v>
      </c>
      <c r="R60" s="43">
        <f t="shared" si="12"/>
        <v>0</v>
      </c>
      <c r="S60" s="43">
        <f t="shared" si="12"/>
        <v>0</v>
      </c>
    </row>
    <row r="61" spans="1:19" ht="22.5" customHeight="1" x14ac:dyDescent="0.25">
      <c r="A61" s="44">
        <v>39</v>
      </c>
      <c r="B61" s="50" t="str">
        <f>IF('Proje Bilgileri'!B51&lt;&gt;"",'Proje Bilgileri'!B51,"")</f>
        <v/>
      </c>
      <c r="C61" s="209"/>
      <c r="D61" s="207"/>
      <c r="E61" s="210"/>
      <c r="F61" s="210"/>
      <c r="G61" s="210"/>
      <c r="H61" s="210"/>
      <c r="I61" s="210"/>
      <c r="J61" s="210"/>
      <c r="K61" s="54" t="str">
        <f>IF('Proje Bilgileri'!B51&lt;&gt;"",IF(OR(F61&gt;R61,G61&gt;S61),0,D61+E61+F61+G61-H61-I61-J61),"")</f>
        <v/>
      </c>
      <c r="L61" s="59" t="str">
        <f t="shared" si="7"/>
        <v/>
      </c>
      <c r="M61" s="67">
        <f>'Proje Bilgileri'!E65</f>
        <v>0</v>
      </c>
      <c r="N61" s="55">
        <f t="shared" si="8"/>
        <v>0</v>
      </c>
      <c r="O61" s="55">
        <f t="shared" si="9"/>
        <v>0</v>
      </c>
      <c r="P61" s="55">
        <f t="shared" si="10"/>
        <v>0</v>
      </c>
      <c r="Q61" s="55">
        <f t="shared" si="11"/>
        <v>0</v>
      </c>
      <c r="R61" s="43">
        <f t="shared" si="12"/>
        <v>0</v>
      </c>
      <c r="S61" s="43">
        <f t="shared" si="12"/>
        <v>0</v>
      </c>
    </row>
    <row r="62" spans="1:19" ht="22.5" customHeight="1" x14ac:dyDescent="0.25">
      <c r="A62" s="44">
        <v>40</v>
      </c>
      <c r="B62" s="50" t="str">
        <f>IF('Proje Bilgileri'!B52&lt;&gt;"",'Proje Bilgileri'!B52,"")</f>
        <v/>
      </c>
      <c r="C62" s="209"/>
      <c r="D62" s="207"/>
      <c r="E62" s="210"/>
      <c r="F62" s="210"/>
      <c r="G62" s="210"/>
      <c r="H62" s="210"/>
      <c r="I62" s="210"/>
      <c r="J62" s="210"/>
      <c r="K62" s="54" t="str">
        <f>IF('Proje Bilgileri'!B52&lt;&gt;"",IF(OR(F62&gt;R62,G62&gt;S62),0,D62+E62+F62+G62-H62-I62-J62),"")</f>
        <v/>
      </c>
      <c r="L62" s="59" t="str">
        <f t="shared" si="7"/>
        <v/>
      </c>
      <c r="M62" s="67">
        <f>'Proje Bilgileri'!E66</f>
        <v>0</v>
      </c>
      <c r="N62" s="55">
        <f t="shared" si="8"/>
        <v>0</v>
      </c>
      <c r="O62" s="55">
        <f t="shared" si="9"/>
        <v>0</v>
      </c>
      <c r="P62" s="55">
        <f t="shared" si="10"/>
        <v>0</v>
      </c>
      <c r="Q62" s="55">
        <f t="shared" si="11"/>
        <v>0</v>
      </c>
      <c r="R62" s="43">
        <f t="shared" si="12"/>
        <v>0</v>
      </c>
      <c r="S62" s="43">
        <f t="shared" si="12"/>
        <v>0</v>
      </c>
    </row>
    <row r="63" spans="1:19" ht="30.75" customHeight="1" x14ac:dyDescent="0.25">
      <c r="A63" s="302" t="s">
        <v>66</v>
      </c>
      <c r="B63" s="302"/>
      <c r="C63" s="60" t="str">
        <f>IF($K$29&gt;0,SUM(C43:C62),"")</f>
        <v/>
      </c>
      <c r="D63" s="61" t="str">
        <f t="shared" ref="D63:J63" si="13">IF($K$29&gt;0,SUM(D43:D62),"")</f>
        <v/>
      </c>
      <c r="E63" s="62" t="str">
        <f t="shared" si="13"/>
        <v/>
      </c>
      <c r="F63" s="62" t="str">
        <f t="shared" si="13"/>
        <v/>
      </c>
      <c r="G63" s="62" t="str">
        <f t="shared" si="13"/>
        <v/>
      </c>
      <c r="H63" s="62" t="str">
        <f t="shared" si="13"/>
        <v/>
      </c>
      <c r="I63" s="62" t="str">
        <f t="shared" si="13"/>
        <v/>
      </c>
      <c r="J63" s="62" t="str">
        <f t="shared" si="13"/>
        <v/>
      </c>
      <c r="K63" s="62">
        <f>SUM(K43:K62)</f>
        <v>0</v>
      </c>
    </row>
    <row r="64" spans="1:19" x14ac:dyDescent="0.25">
      <c r="A64" s="301" t="s">
        <v>67</v>
      </c>
      <c r="B64" s="301"/>
      <c r="C64" s="301"/>
      <c r="D64" s="301"/>
      <c r="E64" s="301"/>
      <c r="F64" s="301"/>
      <c r="G64" s="301"/>
      <c r="H64" s="301"/>
      <c r="I64" s="301"/>
      <c r="J64" s="301"/>
      <c r="K64" s="301"/>
      <c r="L64" s="57"/>
      <c r="N64" s="68"/>
      <c r="O64" s="68"/>
      <c r="P64" s="68"/>
      <c r="Q64" s="68"/>
      <c r="R64" s="68"/>
      <c r="S64" s="68"/>
    </row>
    <row r="65" spans="1:17" x14ac:dyDescent="0.25">
      <c r="L65" s="57"/>
      <c r="N65" s="68"/>
      <c r="O65" s="68"/>
      <c r="P65" s="68"/>
      <c r="Q65" s="68"/>
    </row>
    <row r="66" spans="1:17" x14ac:dyDescent="0.25">
      <c r="A66" s="45" t="s">
        <v>68</v>
      </c>
      <c r="B66" t="s">
        <v>69</v>
      </c>
      <c r="C66" s="288" t="s">
        <v>70</v>
      </c>
      <c r="D66" s="288"/>
      <c r="E66" s="297" t="s">
        <v>71</v>
      </c>
      <c r="F66" s="297"/>
      <c r="G66" s="297"/>
      <c r="H66" s="71"/>
      <c r="I66" s="71"/>
      <c r="L66" s="57"/>
      <c r="N66" s="68"/>
      <c r="O66" s="68"/>
      <c r="P66" s="68"/>
      <c r="Q66" s="68"/>
    </row>
    <row r="67" spans="1:17" x14ac:dyDescent="0.25">
      <c r="C67" s="288" t="s">
        <v>72</v>
      </c>
      <c r="D67" s="288"/>
      <c r="E67" s="289"/>
      <c r="F67" s="289"/>
      <c r="G67" s="289"/>
      <c r="H67" s="68"/>
      <c r="I67" s="68"/>
      <c r="L67" s="57"/>
      <c r="N67" s="68"/>
      <c r="O67" s="68"/>
      <c r="P67" s="68"/>
      <c r="Q67" s="68"/>
    </row>
  </sheetData>
  <sheetProtection algorithmName="SHA-512" hashValue="Fslcykgoy0IDsPEfJtutRxR5qIuwhXQrUZ9hyG81MPxUsxOXkpjoMEz1X0S22oR2z4m0AdNs0D9S+Lu1x2w0iw==" saltValue="5okKuL7hM5GuxCfz0pobKg==" spinCount="100000" sheet="1" objects="1" scenarios="1"/>
  <mergeCells count="48">
    <mergeCell ref="B6:K6"/>
    <mergeCell ref="A1:K1"/>
    <mergeCell ref="A2:K2"/>
    <mergeCell ref="A3:K3"/>
    <mergeCell ref="A4:K4"/>
    <mergeCell ref="B5:K5"/>
    <mergeCell ref="R7:S7"/>
    <mergeCell ref="A7:A8"/>
    <mergeCell ref="B7:B8"/>
    <mergeCell ref="C7:C8"/>
    <mergeCell ref="D7:D8"/>
    <mergeCell ref="E7:E8"/>
    <mergeCell ref="F7:F8"/>
    <mergeCell ref="G7:G8"/>
    <mergeCell ref="H7:J7"/>
    <mergeCell ref="K7:K8"/>
    <mergeCell ref="N7:O7"/>
    <mergeCell ref="P7:Q7"/>
    <mergeCell ref="B40:K40"/>
    <mergeCell ref="A29:B29"/>
    <mergeCell ref="A30:K30"/>
    <mergeCell ref="C32:D32"/>
    <mergeCell ref="E32:G32"/>
    <mergeCell ref="C33:D33"/>
    <mergeCell ref="E33:G33"/>
    <mergeCell ref="A35:K35"/>
    <mergeCell ref="A36:K36"/>
    <mergeCell ref="A37:K37"/>
    <mergeCell ref="A38:K38"/>
    <mergeCell ref="B39:K39"/>
    <mergeCell ref="R41:S41"/>
    <mergeCell ref="A41:A42"/>
    <mergeCell ref="B41:B42"/>
    <mergeCell ref="C41:C42"/>
    <mergeCell ref="D41:D42"/>
    <mergeCell ref="E41:E42"/>
    <mergeCell ref="F41:F42"/>
    <mergeCell ref="G41:G42"/>
    <mergeCell ref="H41:J41"/>
    <mergeCell ref="K41:K42"/>
    <mergeCell ref="N41:O41"/>
    <mergeCell ref="P41:Q41"/>
    <mergeCell ref="A63:B63"/>
    <mergeCell ref="A64:K64"/>
    <mergeCell ref="C66:D66"/>
    <mergeCell ref="E66:G66"/>
    <mergeCell ref="C67:D67"/>
    <mergeCell ref="E67:G67"/>
  </mergeCells>
  <dataValidations count="4">
    <dataValidation allowBlank="1" showInputMessage="1" showErrorMessage="1" prompt="Bordroda yer alan Çıplak Brüt Ücret yazılmalıdır. Her türlü ayni ve nakdi yardımlar dâhil edilMEmelidir." sqref="D9:D28 D43:D62" xr:uid="{00000000-0002-0000-0600-000000000000}"/>
    <dataValidation type="decimal" allowBlank="1" showInputMessage="1" showErrorMessage="1" errorTitle="Fazla değer" error="İşsizlik Sigortasi İşveren Payı tavan değeri aşılmıştır. Lütfen bilgileri gözden geçiriniz." prompt="Emekli olmayan personel için en fazla (Çıplak Brüt Ücret+İkramiye) * %2 olabilir. Emekli personel için ise &quot;0&quot; olmalıdır." sqref="G9:G28 G43:G62" xr:uid="{00000000-0002-0000-0600-000001000000}">
      <formula1>0</formula1>
      <formula2>S9</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Çıplak Brüt Ücret+İkramiye)*%20,5. Emekli personel için en fazla (Çıplak Brüt Ücret + İkramiye) * %24,5 olabilir." sqref="F9:F28 F43:F62" xr:uid="{00000000-0002-0000-0600-000002000000}">
      <formula1>0</formula1>
      <formula2>R9</formula2>
    </dataValidation>
    <dataValidation type="whole" allowBlank="1" showInputMessage="1" showErrorMessage="1" error="Prim gün sayısı 30 günden fazla olamaz." sqref="C9:C28 C43:C62" xr:uid="{00000000-0002-0000-0600-000003000000}">
      <formula1>0</formula1>
      <formula2>30</formula2>
    </dataValidation>
  </dataValidations>
  <printOptions verticalCentered="1"/>
  <pageMargins left="0.19685039370078741" right="0.19685039370078741" top="0.39370078740157483" bottom="0.39370078740157483" header="0.31496062992125984" footer="0.31496062992125984"/>
  <pageSetup paperSize="9" scale="54" orientation="portrait" r:id="rId1"/>
  <headerFooter scaleWithDoc="0" alignWithMargins="0"/>
  <rowBreaks count="1" manualBreakCount="1">
    <brk id="23"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pageSetUpPr fitToPage="1"/>
  </sheetPr>
  <dimension ref="A1:Z67"/>
  <sheetViews>
    <sheetView zoomScaleNormal="100" workbookViewId="0">
      <selection activeCell="C9" sqref="C9"/>
    </sheetView>
  </sheetViews>
  <sheetFormatPr defaultRowHeight="15" x14ac:dyDescent="0.25"/>
  <cols>
    <col min="2" max="2" width="34.7109375" customWidth="1"/>
    <col min="3" max="3" width="9.140625" style="68"/>
    <col min="4" max="6" width="12.7109375" customWidth="1"/>
    <col min="7" max="11" width="18.7109375" customWidth="1"/>
    <col min="12" max="12" width="47" style="56" bestFit="1" customWidth="1"/>
    <col min="13" max="19" width="10.5703125" hidden="1" customWidth="1"/>
  </cols>
  <sheetData>
    <row r="1" spans="1:26" ht="15.75" x14ac:dyDescent="0.25">
      <c r="A1" s="298" t="s">
        <v>49</v>
      </c>
      <c r="B1" s="298"/>
      <c r="C1" s="298"/>
      <c r="D1" s="298"/>
      <c r="E1" s="298"/>
      <c r="F1" s="298"/>
      <c r="G1" s="298"/>
      <c r="H1" s="298"/>
      <c r="I1" s="298"/>
      <c r="J1" s="298"/>
      <c r="K1" s="298"/>
    </row>
    <row r="2" spans="1:26" x14ac:dyDescent="0.25">
      <c r="A2" s="297" t="str">
        <f>IF(Dönem&lt;&gt;"",CONCATENATE(Dönem, ".Dönem"),"")</f>
        <v/>
      </c>
      <c r="B2" s="297"/>
      <c r="C2" s="297"/>
      <c r="D2" s="297"/>
      <c r="E2" s="297"/>
      <c r="F2" s="297"/>
      <c r="G2" s="297"/>
      <c r="H2" s="297"/>
      <c r="I2" s="297"/>
      <c r="J2" s="297"/>
      <c r="K2" s="297"/>
    </row>
    <row r="3" spans="1:26" x14ac:dyDescent="0.25">
      <c r="A3" s="297" t="str">
        <f>IF(DönemBaş&lt;&gt;"",CONCATENATE(VLOOKUP(MONTH(DönemBaş)+4,Takvim,2,0)," ayına aittir."),"")</f>
        <v/>
      </c>
      <c r="B3" s="297"/>
      <c r="C3" s="297"/>
      <c r="D3" s="297"/>
      <c r="E3" s="297"/>
      <c r="F3" s="297"/>
      <c r="G3" s="297"/>
      <c r="H3" s="297"/>
      <c r="I3" s="297"/>
      <c r="J3" s="297"/>
      <c r="K3" s="297"/>
    </row>
    <row r="4" spans="1:26" ht="18.75" customHeight="1" thickBot="1" x14ac:dyDescent="0.35">
      <c r="A4" s="303" t="s">
        <v>50</v>
      </c>
      <c r="B4" s="303"/>
      <c r="C4" s="303"/>
      <c r="D4" s="303"/>
      <c r="E4" s="303"/>
      <c r="F4" s="303"/>
      <c r="G4" s="303"/>
      <c r="H4" s="303"/>
      <c r="I4" s="303"/>
      <c r="J4" s="303"/>
      <c r="K4" s="303"/>
    </row>
    <row r="5" spans="1:26" ht="27" customHeight="1" thickBot="1" x14ac:dyDescent="0.3">
      <c r="A5" s="39" t="s">
        <v>1</v>
      </c>
      <c r="B5" s="299" t="str">
        <f>IF(ProjeNo&lt;&gt;"",ProjeNo,"")</f>
        <v/>
      </c>
      <c r="C5" s="299"/>
      <c r="D5" s="299"/>
      <c r="E5" s="299"/>
      <c r="F5" s="299"/>
      <c r="G5" s="299"/>
      <c r="H5" s="299"/>
      <c r="I5" s="299"/>
      <c r="J5" s="299"/>
      <c r="K5" s="300"/>
    </row>
    <row r="6" spans="1:26" ht="25.5" customHeight="1" thickBot="1" x14ac:dyDescent="0.3">
      <c r="A6" s="39" t="s">
        <v>2</v>
      </c>
      <c r="B6" s="299" t="str">
        <f>IF(ProjeAdı&lt;&gt;"",ProjeAdı,"")</f>
        <v/>
      </c>
      <c r="C6" s="299"/>
      <c r="D6" s="299"/>
      <c r="E6" s="299"/>
      <c r="F6" s="299"/>
      <c r="G6" s="299"/>
      <c r="H6" s="299"/>
      <c r="I6" s="299"/>
      <c r="J6" s="299"/>
      <c r="K6" s="300"/>
    </row>
    <row r="7" spans="1:26" ht="24" customHeight="1" thickBot="1" x14ac:dyDescent="0.3">
      <c r="A7" s="290" t="s">
        <v>10</v>
      </c>
      <c r="B7" s="290" t="s">
        <v>11</v>
      </c>
      <c r="C7" s="290" t="s">
        <v>51</v>
      </c>
      <c r="D7" s="290" t="s">
        <v>52</v>
      </c>
      <c r="E7" s="290" t="s">
        <v>53</v>
      </c>
      <c r="F7" s="290" t="s">
        <v>54</v>
      </c>
      <c r="G7" s="292" t="s">
        <v>55</v>
      </c>
      <c r="H7" s="294" t="s">
        <v>56</v>
      </c>
      <c r="I7" s="295"/>
      <c r="J7" s="296"/>
      <c r="K7" s="290" t="s">
        <v>57</v>
      </c>
      <c r="L7" s="57"/>
      <c r="N7" s="287" t="s">
        <v>8</v>
      </c>
      <c r="O7" s="287"/>
      <c r="P7" s="287" t="s">
        <v>58</v>
      </c>
      <c r="Q7" s="287"/>
      <c r="R7" s="287" t="s">
        <v>59</v>
      </c>
      <c r="S7" s="287"/>
    </row>
    <row r="8" spans="1:26" s="41" customFormat="1" ht="75" customHeight="1" thickBot="1" x14ac:dyDescent="0.3">
      <c r="A8" s="291"/>
      <c r="B8" s="291"/>
      <c r="C8" s="291"/>
      <c r="D8" s="291"/>
      <c r="E8" s="291"/>
      <c r="F8" s="291"/>
      <c r="G8" s="293"/>
      <c r="H8" s="70" t="s">
        <v>60</v>
      </c>
      <c r="I8" s="48" t="s">
        <v>61</v>
      </c>
      <c r="J8" s="49" t="s">
        <v>177</v>
      </c>
      <c r="K8" s="291"/>
      <c r="L8" s="58"/>
      <c r="M8" s="40" t="s">
        <v>14</v>
      </c>
      <c r="N8" s="40" t="s">
        <v>63</v>
      </c>
      <c r="O8" s="40" t="s">
        <v>64</v>
      </c>
      <c r="P8" s="40" t="s">
        <v>65</v>
      </c>
      <c r="Q8" s="40" t="s">
        <v>55</v>
      </c>
      <c r="R8" s="40" t="s">
        <v>65</v>
      </c>
      <c r="S8" s="40" t="s">
        <v>64</v>
      </c>
      <c r="Z8"/>
    </row>
    <row r="9" spans="1:26" ht="22.5" customHeight="1" x14ac:dyDescent="0.25">
      <c r="A9" s="51">
        <v>1</v>
      </c>
      <c r="B9" s="52" t="str">
        <f>IF('Proje Bilgileri'!B13&lt;&gt;"",'Proje Bilgileri'!B13,"")</f>
        <v/>
      </c>
      <c r="C9" s="206"/>
      <c r="D9" s="207"/>
      <c r="E9" s="207"/>
      <c r="F9" s="208"/>
      <c r="G9" s="208"/>
      <c r="H9" s="207"/>
      <c r="I9" s="207"/>
      <c r="J9" s="207"/>
      <c r="K9" s="54" t="str">
        <f>IF('Proje Bilgileri'!B13&lt;&gt;"",IF(OR(F9&gt;R9,G9&gt;S9),0,D9+E9+F9+G9-H9-I9-J9),"")</f>
        <v/>
      </c>
      <c r="L9" s="59" t="str">
        <f t="shared" ref="L9:L28" si="0">IF(OR(F9&gt;R9,G9&gt;S9),"Toplam maliyetin hesaplanabilmesi için SGK işveren payı ve işsizlik sigortası işveren payının tavan değerleri aşmaması gerekmektedir.","")</f>
        <v/>
      </c>
      <c r="M9" s="67">
        <f>'Proje Bilgileri'!E13</f>
        <v>0</v>
      </c>
      <c r="N9" s="55">
        <f t="shared" ref="N9:N28" si="1">IFERROR(IF(M9="EVET",VLOOKUP(YilDönem,SGKTAVAN,2,0)*0.245,VLOOKUP(YilDönem,SGKTAVAN,2,0)*0.205),0)</f>
        <v>0</v>
      </c>
      <c r="O9" s="55">
        <f t="shared" ref="O9:O28" si="2">IFERROR(IF(M9="EVET",0,VLOOKUP(YilDönem,SGKTAVAN,2,0)*0.02),0)</f>
        <v>0</v>
      </c>
      <c r="P9" s="55">
        <f>IF(M9="EVET",(D9+E9)*0.245,(D9+E9)*0.205)</f>
        <v>0</v>
      </c>
      <c r="Q9" s="55">
        <f t="shared" ref="Q9:Q28" si="3">IF(M9="EVET",0,(D9+E9)*0.02)</f>
        <v>0</v>
      </c>
      <c r="R9" s="43">
        <f>ROUNDUP(MIN(N9,P9),0)</f>
        <v>0</v>
      </c>
      <c r="S9" s="43">
        <f>ROUNDUP(MIN(O9,Q9),0)</f>
        <v>0</v>
      </c>
    </row>
    <row r="10" spans="1:26" ht="22.5" customHeight="1" x14ac:dyDescent="0.25">
      <c r="A10" s="44">
        <v>2</v>
      </c>
      <c r="B10" s="50" t="str">
        <f>IF('Proje Bilgileri'!B14&lt;&gt;"",'Proje Bilgileri'!B14,"")</f>
        <v/>
      </c>
      <c r="C10" s="209"/>
      <c r="D10" s="207"/>
      <c r="E10" s="210"/>
      <c r="F10" s="210"/>
      <c r="G10" s="210"/>
      <c r="H10" s="210"/>
      <c r="I10" s="210"/>
      <c r="J10" s="210"/>
      <c r="K10" s="54" t="str">
        <f>IF('Proje Bilgileri'!B14&lt;&gt;"",IF(OR(F10&gt;R10,G10&gt;S10),0,D10+E10+F10+G10-H10-I10-J10),"")</f>
        <v/>
      </c>
      <c r="L10" s="59" t="str">
        <f t="shared" si="0"/>
        <v/>
      </c>
      <c r="M10" s="67">
        <f>'Proje Bilgileri'!E14</f>
        <v>0</v>
      </c>
      <c r="N10" s="55">
        <f t="shared" si="1"/>
        <v>0</v>
      </c>
      <c r="O10" s="55">
        <f t="shared" si="2"/>
        <v>0</v>
      </c>
      <c r="P10" s="55">
        <f t="shared" ref="P10:P28" si="4">IF(M10="EVET",(D10+E10)*0.245,(D10+E10)*0.205)</f>
        <v>0</v>
      </c>
      <c r="Q10" s="55">
        <f t="shared" si="3"/>
        <v>0</v>
      </c>
      <c r="R10" s="43">
        <f t="shared" ref="R10:S28" si="5">ROUNDUP(MIN(N10,P10),0)</f>
        <v>0</v>
      </c>
      <c r="S10" s="43">
        <f t="shared" si="5"/>
        <v>0</v>
      </c>
    </row>
    <row r="11" spans="1:26" ht="22.5" customHeight="1" x14ac:dyDescent="0.25">
      <c r="A11" s="44">
        <v>3</v>
      </c>
      <c r="B11" s="50" t="str">
        <f>IF('Proje Bilgileri'!B15&lt;&gt;"",'Proje Bilgileri'!B15,"")</f>
        <v/>
      </c>
      <c r="C11" s="209"/>
      <c r="D11" s="207"/>
      <c r="E11" s="210"/>
      <c r="F11" s="210"/>
      <c r="G11" s="210"/>
      <c r="H11" s="210"/>
      <c r="I11" s="210"/>
      <c r="J11" s="210"/>
      <c r="K11" s="54" t="str">
        <f>IF('Proje Bilgileri'!B15&lt;&gt;"",IF(OR(F11&gt;R11,G11&gt;S11),0,D11+E11+F11+G11-H11-I11-J11),"")</f>
        <v/>
      </c>
      <c r="L11" s="59" t="str">
        <f t="shared" si="0"/>
        <v/>
      </c>
      <c r="M11" s="67">
        <f>'Proje Bilgileri'!E15</f>
        <v>0</v>
      </c>
      <c r="N11" s="55">
        <f t="shared" si="1"/>
        <v>0</v>
      </c>
      <c r="O11" s="55">
        <f t="shared" si="2"/>
        <v>0</v>
      </c>
      <c r="P11" s="55">
        <f t="shared" si="4"/>
        <v>0</v>
      </c>
      <c r="Q11" s="55">
        <f t="shared" si="3"/>
        <v>0</v>
      </c>
      <c r="R11" s="43">
        <f t="shared" si="5"/>
        <v>0</v>
      </c>
      <c r="S11" s="43">
        <f t="shared" si="5"/>
        <v>0</v>
      </c>
    </row>
    <row r="12" spans="1:26" ht="22.5" customHeight="1" x14ac:dyDescent="0.25">
      <c r="A12" s="44">
        <v>4</v>
      </c>
      <c r="B12" s="50" t="str">
        <f>IF('Proje Bilgileri'!B16&lt;&gt;"",'Proje Bilgileri'!B16,"")</f>
        <v/>
      </c>
      <c r="C12" s="209"/>
      <c r="D12" s="207"/>
      <c r="E12" s="210"/>
      <c r="F12" s="210"/>
      <c r="G12" s="210"/>
      <c r="H12" s="210"/>
      <c r="I12" s="210"/>
      <c r="J12" s="210"/>
      <c r="K12" s="54" t="str">
        <f>IF('Proje Bilgileri'!B16&lt;&gt;"",IF(OR(F12&gt;R12,G12&gt;S12),0,D12+E12+F12+G12-H12-I12-J12),"")</f>
        <v/>
      </c>
      <c r="L12" s="59" t="str">
        <f t="shared" si="0"/>
        <v/>
      </c>
      <c r="M12" s="67">
        <f>'Proje Bilgileri'!E16</f>
        <v>0</v>
      </c>
      <c r="N12" s="55">
        <f t="shared" si="1"/>
        <v>0</v>
      </c>
      <c r="O12" s="55">
        <f t="shared" si="2"/>
        <v>0</v>
      </c>
      <c r="P12" s="55">
        <f t="shared" si="4"/>
        <v>0</v>
      </c>
      <c r="Q12" s="55">
        <f t="shared" si="3"/>
        <v>0</v>
      </c>
      <c r="R12" s="43">
        <f t="shared" si="5"/>
        <v>0</v>
      </c>
      <c r="S12" s="43">
        <f t="shared" si="5"/>
        <v>0</v>
      </c>
    </row>
    <row r="13" spans="1:26" ht="22.5" customHeight="1" x14ac:dyDescent="0.25">
      <c r="A13" s="44">
        <v>5</v>
      </c>
      <c r="B13" s="50" t="str">
        <f>IF('Proje Bilgileri'!B17&lt;&gt;"",'Proje Bilgileri'!B17,"")</f>
        <v/>
      </c>
      <c r="C13" s="209"/>
      <c r="D13" s="207"/>
      <c r="E13" s="210"/>
      <c r="F13" s="210"/>
      <c r="G13" s="210"/>
      <c r="H13" s="210"/>
      <c r="I13" s="210"/>
      <c r="J13" s="210"/>
      <c r="K13" s="54" t="str">
        <f>IF('Proje Bilgileri'!B17&lt;&gt;"",IF(OR(F13&gt;R13,G13&gt;S13),0,D13+E13+F13+G13-H13-I13-J13),"")</f>
        <v/>
      </c>
      <c r="L13" s="59" t="str">
        <f t="shared" si="0"/>
        <v/>
      </c>
      <c r="M13" s="67">
        <f>'Proje Bilgileri'!E17</f>
        <v>0</v>
      </c>
      <c r="N13" s="55">
        <f t="shared" si="1"/>
        <v>0</v>
      </c>
      <c r="O13" s="55">
        <f t="shared" si="2"/>
        <v>0</v>
      </c>
      <c r="P13" s="55">
        <f t="shared" si="4"/>
        <v>0</v>
      </c>
      <c r="Q13" s="55">
        <f t="shared" si="3"/>
        <v>0</v>
      </c>
      <c r="R13" s="43">
        <f t="shared" si="5"/>
        <v>0</v>
      </c>
      <c r="S13" s="43">
        <f t="shared" si="5"/>
        <v>0</v>
      </c>
    </row>
    <row r="14" spans="1:26" ht="22.5" customHeight="1" x14ac:dyDescent="0.25">
      <c r="A14" s="44">
        <v>6</v>
      </c>
      <c r="B14" s="50" t="str">
        <f>IF('Proje Bilgileri'!B18&lt;&gt;"",'Proje Bilgileri'!B18,"")</f>
        <v/>
      </c>
      <c r="C14" s="209"/>
      <c r="D14" s="207"/>
      <c r="E14" s="210"/>
      <c r="F14" s="210"/>
      <c r="G14" s="210"/>
      <c r="H14" s="210"/>
      <c r="I14" s="210"/>
      <c r="J14" s="210"/>
      <c r="K14" s="54" t="str">
        <f>IF('Proje Bilgileri'!B18&lt;&gt;"",IF(OR(F14&gt;R14,G14&gt;S14),0,D14+E14+F14+G14-H14-I14-J14),"")</f>
        <v/>
      </c>
      <c r="L14" s="59" t="str">
        <f t="shared" si="0"/>
        <v/>
      </c>
      <c r="M14" s="67">
        <f>'Proje Bilgileri'!E18</f>
        <v>0</v>
      </c>
      <c r="N14" s="55">
        <f t="shared" si="1"/>
        <v>0</v>
      </c>
      <c r="O14" s="55">
        <f t="shared" si="2"/>
        <v>0</v>
      </c>
      <c r="P14" s="55">
        <f t="shared" si="4"/>
        <v>0</v>
      </c>
      <c r="Q14" s="55">
        <f t="shared" si="3"/>
        <v>0</v>
      </c>
      <c r="R14" s="43">
        <f t="shared" si="5"/>
        <v>0</v>
      </c>
      <c r="S14" s="43">
        <f t="shared" si="5"/>
        <v>0</v>
      </c>
    </row>
    <row r="15" spans="1:26" ht="22.5" customHeight="1" x14ac:dyDescent="0.25">
      <c r="A15" s="44">
        <v>7</v>
      </c>
      <c r="B15" s="50" t="str">
        <f>IF('Proje Bilgileri'!B19&lt;&gt;"",'Proje Bilgileri'!B19,"")</f>
        <v/>
      </c>
      <c r="C15" s="209"/>
      <c r="D15" s="207"/>
      <c r="E15" s="210"/>
      <c r="F15" s="210"/>
      <c r="G15" s="210"/>
      <c r="H15" s="210"/>
      <c r="I15" s="210"/>
      <c r="J15" s="210"/>
      <c r="K15" s="54" t="str">
        <f>IF('Proje Bilgileri'!B19&lt;&gt;"",IF(OR(F15&gt;R15,G15&gt;S15),0,D15+E15+F15+G15-H15-I15-J15),"")</f>
        <v/>
      </c>
      <c r="L15" s="59" t="str">
        <f t="shared" si="0"/>
        <v/>
      </c>
      <c r="M15" s="67">
        <f>'Proje Bilgileri'!E19</f>
        <v>0</v>
      </c>
      <c r="N15" s="55">
        <f t="shared" si="1"/>
        <v>0</v>
      </c>
      <c r="O15" s="55">
        <f t="shared" si="2"/>
        <v>0</v>
      </c>
      <c r="P15" s="55">
        <f t="shared" si="4"/>
        <v>0</v>
      </c>
      <c r="Q15" s="55">
        <f t="shared" si="3"/>
        <v>0</v>
      </c>
      <c r="R15" s="43">
        <f t="shared" si="5"/>
        <v>0</v>
      </c>
      <c r="S15" s="43">
        <f t="shared" si="5"/>
        <v>0</v>
      </c>
    </row>
    <row r="16" spans="1:26" ht="22.5" customHeight="1" x14ac:dyDescent="0.25">
      <c r="A16" s="44">
        <v>8</v>
      </c>
      <c r="B16" s="50" t="str">
        <f>IF('Proje Bilgileri'!B20&lt;&gt;"",'Proje Bilgileri'!B20,"")</f>
        <v/>
      </c>
      <c r="C16" s="209"/>
      <c r="D16" s="207"/>
      <c r="E16" s="210"/>
      <c r="F16" s="210"/>
      <c r="G16" s="210"/>
      <c r="H16" s="210"/>
      <c r="I16" s="210"/>
      <c r="J16" s="210"/>
      <c r="K16" s="54" t="str">
        <f>IF('Proje Bilgileri'!B20&lt;&gt;"",IF(OR(F16&gt;R16,G16&gt;S16),0,D16+E16+F16+G16-H16-I16-J16),"")</f>
        <v/>
      </c>
      <c r="L16" s="59" t="str">
        <f t="shared" si="0"/>
        <v/>
      </c>
      <c r="M16" s="67">
        <f>'Proje Bilgileri'!E20</f>
        <v>0</v>
      </c>
      <c r="N16" s="55">
        <f t="shared" si="1"/>
        <v>0</v>
      </c>
      <c r="O16" s="55">
        <f t="shared" si="2"/>
        <v>0</v>
      </c>
      <c r="P16" s="55">
        <f t="shared" si="4"/>
        <v>0</v>
      </c>
      <c r="Q16" s="55">
        <f t="shared" si="3"/>
        <v>0</v>
      </c>
      <c r="R16" s="43">
        <f t="shared" si="5"/>
        <v>0</v>
      </c>
      <c r="S16" s="43">
        <f t="shared" si="5"/>
        <v>0</v>
      </c>
    </row>
    <row r="17" spans="1:19" ht="22.5" customHeight="1" x14ac:dyDescent="0.25">
      <c r="A17" s="44">
        <v>9</v>
      </c>
      <c r="B17" s="50" t="str">
        <f>IF('Proje Bilgileri'!B21&lt;&gt;"",'Proje Bilgileri'!B21,"")</f>
        <v/>
      </c>
      <c r="C17" s="209"/>
      <c r="D17" s="207"/>
      <c r="E17" s="210"/>
      <c r="F17" s="210"/>
      <c r="G17" s="210"/>
      <c r="H17" s="210"/>
      <c r="I17" s="210"/>
      <c r="J17" s="210"/>
      <c r="K17" s="54" t="str">
        <f>IF('Proje Bilgileri'!B21&lt;&gt;"",IF(OR(F17&gt;R17,G17&gt;S17),0,D17+E17+F17+G17-H17-I17-J17),"")</f>
        <v/>
      </c>
      <c r="L17" s="59" t="str">
        <f t="shared" si="0"/>
        <v/>
      </c>
      <c r="M17" s="67">
        <f>'Proje Bilgileri'!E21</f>
        <v>0</v>
      </c>
      <c r="N17" s="55">
        <f t="shared" si="1"/>
        <v>0</v>
      </c>
      <c r="O17" s="55">
        <f t="shared" si="2"/>
        <v>0</v>
      </c>
      <c r="P17" s="55">
        <f t="shared" si="4"/>
        <v>0</v>
      </c>
      <c r="Q17" s="55">
        <f t="shared" si="3"/>
        <v>0</v>
      </c>
      <c r="R17" s="43">
        <f t="shared" si="5"/>
        <v>0</v>
      </c>
      <c r="S17" s="43">
        <f t="shared" si="5"/>
        <v>0</v>
      </c>
    </row>
    <row r="18" spans="1:19" ht="22.5" customHeight="1" x14ac:dyDescent="0.25">
      <c r="A18" s="44">
        <v>10</v>
      </c>
      <c r="B18" s="50" t="str">
        <f>IF('Proje Bilgileri'!B22&lt;&gt;"",'Proje Bilgileri'!B22,"")</f>
        <v/>
      </c>
      <c r="C18" s="209"/>
      <c r="D18" s="207"/>
      <c r="E18" s="210"/>
      <c r="F18" s="210"/>
      <c r="G18" s="210"/>
      <c r="H18" s="210"/>
      <c r="I18" s="210"/>
      <c r="J18" s="210"/>
      <c r="K18" s="54" t="str">
        <f>IF('Proje Bilgileri'!B22&lt;&gt;"",IF(OR(F18&gt;R18,G18&gt;S18),0,D18+E18+F18+G18-H18-I18-J18),"")</f>
        <v/>
      </c>
      <c r="L18" s="59" t="str">
        <f t="shared" si="0"/>
        <v/>
      </c>
      <c r="M18" s="67">
        <f>'Proje Bilgileri'!E22</f>
        <v>0</v>
      </c>
      <c r="N18" s="55">
        <f t="shared" si="1"/>
        <v>0</v>
      </c>
      <c r="O18" s="55">
        <f t="shared" si="2"/>
        <v>0</v>
      </c>
      <c r="P18" s="55">
        <f t="shared" si="4"/>
        <v>0</v>
      </c>
      <c r="Q18" s="55">
        <f t="shared" si="3"/>
        <v>0</v>
      </c>
      <c r="R18" s="43">
        <f t="shared" si="5"/>
        <v>0</v>
      </c>
      <c r="S18" s="43">
        <f t="shared" si="5"/>
        <v>0</v>
      </c>
    </row>
    <row r="19" spans="1:19" ht="22.5" customHeight="1" x14ac:dyDescent="0.25">
      <c r="A19" s="44">
        <v>11</v>
      </c>
      <c r="B19" s="50" t="str">
        <f>IF('Proje Bilgileri'!B23&lt;&gt;"",'Proje Bilgileri'!B23,"")</f>
        <v/>
      </c>
      <c r="C19" s="209"/>
      <c r="D19" s="207"/>
      <c r="E19" s="210"/>
      <c r="F19" s="210"/>
      <c r="G19" s="210"/>
      <c r="H19" s="210"/>
      <c r="I19" s="210"/>
      <c r="J19" s="210"/>
      <c r="K19" s="54" t="str">
        <f>IF('Proje Bilgileri'!B23&lt;&gt;"",IF(OR(F19&gt;R19,G19&gt;S19),0,D19+E19+F19+G19-H19-I19-J19),"")</f>
        <v/>
      </c>
      <c r="L19" s="59" t="str">
        <f t="shared" si="0"/>
        <v/>
      </c>
      <c r="M19" s="67">
        <f>'Proje Bilgileri'!E23</f>
        <v>0</v>
      </c>
      <c r="N19" s="55">
        <f t="shared" si="1"/>
        <v>0</v>
      </c>
      <c r="O19" s="55">
        <f t="shared" si="2"/>
        <v>0</v>
      </c>
      <c r="P19" s="55">
        <f t="shared" si="4"/>
        <v>0</v>
      </c>
      <c r="Q19" s="55">
        <f t="shared" si="3"/>
        <v>0</v>
      </c>
      <c r="R19" s="43">
        <f t="shared" si="5"/>
        <v>0</v>
      </c>
      <c r="S19" s="43">
        <f t="shared" si="5"/>
        <v>0</v>
      </c>
    </row>
    <row r="20" spans="1:19" ht="22.5" customHeight="1" x14ac:dyDescent="0.25">
      <c r="A20" s="44">
        <v>12</v>
      </c>
      <c r="B20" s="50" t="str">
        <f>IF('Proje Bilgileri'!B24&lt;&gt;"",'Proje Bilgileri'!B24,"")</f>
        <v/>
      </c>
      <c r="C20" s="209"/>
      <c r="D20" s="207"/>
      <c r="E20" s="210"/>
      <c r="F20" s="210"/>
      <c r="G20" s="210"/>
      <c r="H20" s="210"/>
      <c r="I20" s="210"/>
      <c r="J20" s="210"/>
      <c r="K20" s="54" t="str">
        <f>IF('Proje Bilgileri'!B24&lt;&gt;"",IF(OR(F20&gt;R20,G20&gt;S20),0,D20+E20+F20+G20-H20-I20-J20),"")</f>
        <v/>
      </c>
      <c r="L20" s="59" t="str">
        <f t="shared" si="0"/>
        <v/>
      </c>
      <c r="M20" s="67">
        <f>'Proje Bilgileri'!E24</f>
        <v>0</v>
      </c>
      <c r="N20" s="55">
        <f t="shared" si="1"/>
        <v>0</v>
      </c>
      <c r="O20" s="55">
        <f t="shared" si="2"/>
        <v>0</v>
      </c>
      <c r="P20" s="55">
        <f t="shared" si="4"/>
        <v>0</v>
      </c>
      <c r="Q20" s="55">
        <f t="shared" si="3"/>
        <v>0</v>
      </c>
      <c r="R20" s="43">
        <f t="shared" si="5"/>
        <v>0</v>
      </c>
      <c r="S20" s="43">
        <f t="shared" si="5"/>
        <v>0</v>
      </c>
    </row>
    <row r="21" spans="1:19" ht="22.5" customHeight="1" x14ac:dyDescent="0.25">
      <c r="A21" s="44">
        <v>13</v>
      </c>
      <c r="B21" s="50" t="str">
        <f>IF('Proje Bilgileri'!B25&lt;&gt;"",'Proje Bilgileri'!B25,"")</f>
        <v/>
      </c>
      <c r="C21" s="209"/>
      <c r="D21" s="207"/>
      <c r="E21" s="210"/>
      <c r="F21" s="210"/>
      <c r="G21" s="210"/>
      <c r="H21" s="210"/>
      <c r="I21" s="210"/>
      <c r="J21" s="210"/>
      <c r="K21" s="54" t="str">
        <f>IF('Proje Bilgileri'!B25&lt;&gt;"",IF(OR(F21&gt;R21,G21&gt;S21),0,D21+E21+F21+G21-H21-I21-J21),"")</f>
        <v/>
      </c>
      <c r="L21" s="59" t="str">
        <f t="shared" si="0"/>
        <v/>
      </c>
      <c r="M21" s="67">
        <f>'Proje Bilgileri'!E25</f>
        <v>0</v>
      </c>
      <c r="N21" s="55">
        <f t="shared" si="1"/>
        <v>0</v>
      </c>
      <c r="O21" s="55">
        <f t="shared" si="2"/>
        <v>0</v>
      </c>
      <c r="P21" s="55">
        <f t="shared" si="4"/>
        <v>0</v>
      </c>
      <c r="Q21" s="55">
        <f t="shared" si="3"/>
        <v>0</v>
      </c>
      <c r="R21" s="43">
        <f t="shared" si="5"/>
        <v>0</v>
      </c>
      <c r="S21" s="43">
        <f t="shared" si="5"/>
        <v>0</v>
      </c>
    </row>
    <row r="22" spans="1:19" ht="22.5" customHeight="1" x14ac:dyDescent="0.25">
      <c r="A22" s="44">
        <v>14</v>
      </c>
      <c r="B22" s="50" t="str">
        <f>IF('Proje Bilgileri'!B26&lt;&gt;"",'Proje Bilgileri'!B26,"")</f>
        <v/>
      </c>
      <c r="C22" s="209"/>
      <c r="D22" s="207"/>
      <c r="E22" s="210"/>
      <c r="F22" s="210"/>
      <c r="G22" s="210"/>
      <c r="H22" s="210"/>
      <c r="I22" s="210"/>
      <c r="J22" s="210"/>
      <c r="K22" s="54" t="str">
        <f>IF('Proje Bilgileri'!B26&lt;&gt;"",IF(OR(F22&gt;R22,G22&gt;S22),0,D22+E22+F22+G22-H22-I22-J22),"")</f>
        <v/>
      </c>
      <c r="L22" s="59" t="str">
        <f t="shared" si="0"/>
        <v/>
      </c>
      <c r="M22" s="67">
        <f>'Proje Bilgileri'!E26</f>
        <v>0</v>
      </c>
      <c r="N22" s="55">
        <f t="shared" si="1"/>
        <v>0</v>
      </c>
      <c r="O22" s="55">
        <f t="shared" si="2"/>
        <v>0</v>
      </c>
      <c r="P22" s="55">
        <f t="shared" si="4"/>
        <v>0</v>
      </c>
      <c r="Q22" s="55">
        <f t="shared" si="3"/>
        <v>0</v>
      </c>
      <c r="R22" s="43">
        <f t="shared" si="5"/>
        <v>0</v>
      </c>
      <c r="S22" s="43">
        <f t="shared" si="5"/>
        <v>0</v>
      </c>
    </row>
    <row r="23" spans="1:19" ht="22.5" customHeight="1" x14ac:dyDescent="0.25">
      <c r="A23" s="44">
        <v>15</v>
      </c>
      <c r="B23" s="50" t="str">
        <f>IF('Proje Bilgileri'!B27&lt;&gt;"",'Proje Bilgileri'!B27,"")</f>
        <v/>
      </c>
      <c r="C23" s="209"/>
      <c r="D23" s="207"/>
      <c r="E23" s="210"/>
      <c r="F23" s="210"/>
      <c r="G23" s="210"/>
      <c r="H23" s="210"/>
      <c r="I23" s="210"/>
      <c r="J23" s="210"/>
      <c r="K23" s="54" t="str">
        <f>IF('Proje Bilgileri'!B27&lt;&gt;"",IF(OR(F23&gt;R23,G23&gt;S23),0,D23+E23+F23+G23-H23-I23-J23),"")</f>
        <v/>
      </c>
      <c r="L23" s="59" t="str">
        <f t="shared" si="0"/>
        <v/>
      </c>
      <c r="M23" s="67">
        <f>'Proje Bilgileri'!E27</f>
        <v>0</v>
      </c>
      <c r="N23" s="55">
        <f t="shared" si="1"/>
        <v>0</v>
      </c>
      <c r="O23" s="55">
        <f t="shared" si="2"/>
        <v>0</v>
      </c>
      <c r="P23" s="55">
        <f t="shared" si="4"/>
        <v>0</v>
      </c>
      <c r="Q23" s="55">
        <f t="shared" si="3"/>
        <v>0</v>
      </c>
      <c r="R23" s="43">
        <f t="shared" si="5"/>
        <v>0</v>
      </c>
      <c r="S23" s="43">
        <f t="shared" si="5"/>
        <v>0</v>
      </c>
    </row>
    <row r="24" spans="1:19" ht="22.5" customHeight="1" x14ac:dyDescent="0.25">
      <c r="A24" s="44">
        <v>16</v>
      </c>
      <c r="B24" s="50" t="str">
        <f>IF('Proje Bilgileri'!B28&lt;&gt;"",'Proje Bilgileri'!B28,"")</f>
        <v/>
      </c>
      <c r="C24" s="209"/>
      <c r="D24" s="207"/>
      <c r="E24" s="210"/>
      <c r="F24" s="210"/>
      <c r="G24" s="210"/>
      <c r="H24" s="210"/>
      <c r="I24" s="210"/>
      <c r="J24" s="210"/>
      <c r="K24" s="54" t="str">
        <f>IF('Proje Bilgileri'!B28&lt;&gt;"",IF(OR(F24&gt;R24,G24&gt;S24),0,D24+E24+F24+G24-H24-I24-J24),"")</f>
        <v/>
      </c>
      <c r="L24" s="59" t="str">
        <f t="shared" si="0"/>
        <v/>
      </c>
      <c r="M24" s="67">
        <f>'Proje Bilgileri'!E28</f>
        <v>0</v>
      </c>
      <c r="N24" s="55">
        <f t="shared" si="1"/>
        <v>0</v>
      </c>
      <c r="O24" s="55">
        <f t="shared" si="2"/>
        <v>0</v>
      </c>
      <c r="P24" s="55">
        <f t="shared" si="4"/>
        <v>0</v>
      </c>
      <c r="Q24" s="55">
        <f t="shared" si="3"/>
        <v>0</v>
      </c>
      <c r="R24" s="43">
        <f t="shared" si="5"/>
        <v>0</v>
      </c>
      <c r="S24" s="43">
        <f t="shared" si="5"/>
        <v>0</v>
      </c>
    </row>
    <row r="25" spans="1:19" ht="22.5" customHeight="1" x14ac:dyDescent="0.25">
      <c r="A25" s="44">
        <v>17</v>
      </c>
      <c r="B25" s="50" t="str">
        <f>IF('Proje Bilgileri'!B29&lt;&gt;"",'Proje Bilgileri'!B29,"")</f>
        <v/>
      </c>
      <c r="C25" s="209"/>
      <c r="D25" s="207"/>
      <c r="E25" s="210"/>
      <c r="F25" s="210"/>
      <c r="G25" s="210"/>
      <c r="H25" s="210"/>
      <c r="I25" s="210"/>
      <c r="J25" s="210"/>
      <c r="K25" s="54" t="str">
        <f>IF('Proje Bilgileri'!B29&lt;&gt;"",IF(OR(F25&gt;R25,G25&gt;S25),0,D25+E25+F25+G25-H25-I25-J25),"")</f>
        <v/>
      </c>
      <c r="L25" s="59" t="str">
        <f t="shared" si="0"/>
        <v/>
      </c>
      <c r="M25" s="67">
        <f>'Proje Bilgileri'!E29</f>
        <v>0</v>
      </c>
      <c r="N25" s="55">
        <f t="shared" si="1"/>
        <v>0</v>
      </c>
      <c r="O25" s="55">
        <f t="shared" si="2"/>
        <v>0</v>
      </c>
      <c r="P25" s="55">
        <f t="shared" si="4"/>
        <v>0</v>
      </c>
      <c r="Q25" s="55">
        <f t="shared" si="3"/>
        <v>0</v>
      </c>
      <c r="R25" s="43">
        <f t="shared" si="5"/>
        <v>0</v>
      </c>
      <c r="S25" s="43">
        <f t="shared" si="5"/>
        <v>0</v>
      </c>
    </row>
    <row r="26" spans="1:19" ht="22.5" customHeight="1" x14ac:dyDescent="0.25">
      <c r="A26" s="44">
        <v>18</v>
      </c>
      <c r="B26" s="50" t="str">
        <f>IF('Proje Bilgileri'!B30&lt;&gt;"",'Proje Bilgileri'!B30,"")</f>
        <v/>
      </c>
      <c r="C26" s="209"/>
      <c r="D26" s="207"/>
      <c r="E26" s="210"/>
      <c r="F26" s="210"/>
      <c r="G26" s="210"/>
      <c r="H26" s="210"/>
      <c r="I26" s="210"/>
      <c r="J26" s="210"/>
      <c r="K26" s="54" t="str">
        <f>IF('Proje Bilgileri'!B30&lt;&gt;"",IF(OR(F26&gt;R26,G26&gt;S26),0,D26+E26+F26+G26-H26-I26-J26),"")</f>
        <v/>
      </c>
      <c r="L26" s="59" t="str">
        <f t="shared" si="0"/>
        <v/>
      </c>
      <c r="M26" s="67">
        <f>'Proje Bilgileri'!E30</f>
        <v>0</v>
      </c>
      <c r="N26" s="55">
        <f t="shared" si="1"/>
        <v>0</v>
      </c>
      <c r="O26" s="55">
        <f t="shared" si="2"/>
        <v>0</v>
      </c>
      <c r="P26" s="55">
        <f t="shared" si="4"/>
        <v>0</v>
      </c>
      <c r="Q26" s="55">
        <f t="shared" si="3"/>
        <v>0</v>
      </c>
      <c r="R26" s="43">
        <f t="shared" si="5"/>
        <v>0</v>
      </c>
      <c r="S26" s="43">
        <f t="shared" si="5"/>
        <v>0</v>
      </c>
    </row>
    <row r="27" spans="1:19" ht="22.5" customHeight="1" x14ac:dyDescent="0.25">
      <c r="A27" s="44">
        <v>19</v>
      </c>
      <c r="B27" s="50" t="str">
        <f>IF('Proje Bilgileri'!B31&lt;&gt;"",'Proje Bilgileri'!B31,"")</f>
        <v/>
      </c>
      <c r="C27" s="209"/>
      <c r="D27" s="207"/>
      <c r="E27" s="210"/>
      <c r="F27" s="210"/>
      <c r="G27" s="210"/>
      <c r="H27" s="210"/>
      <c r="I27" s="210"/>
      <c r="J27" s="210"/>
      <c r="K27" s="54" t="str">
        <f>IF('Proje Bilgileri'!B31&lt;&gt;"",IF(OR(F27&gt;R27,G27&gt;S27),0,D27+E27+F27+G27-H27-I27-J27),"")</f>
        <v/>
      </c>
      <c r="L27" s="59" t="str">
        <f t="shared" si="0"/>
        <v/>
      </c>
      <c r="M27" s="67">
        <f>'Proje Bilgileri'!E31</f>
        <v>0</v>
      </c>
      <c r="N27" s="55">
        <f t="shared" si="1"/>
        <v>0</v>
      </c>
      <c r="O27" s="55">
        <f t="shared" si="2"/>
        <v>0</v>
      </c>
      <c r="P27" s="55">
        <f t="shared" si="4"/>
        <v>0</v>
      </c>
      <c r="Q27" s="55">
        <f t="shared" si="3"/>
        <v>0</v>
      </c>
      <c r="R27" s="43">
        <f t="shared" si="5"/>
        <v>0</v>
      </c>
      <c r="S27" s="43">
        <f t="shared" si="5"/>
        <v>0</v>
      </c>
    </row>
    <row r="28" spans="1:19" ht="22.5" customHeight="1" x14ac:dyDescent="0.25">
      <c r="A28" s="44">
        <v>20</v>
      </c>
      <c r="B28" s="50" t="str">
        <f>IF('Proje Bilgileri'!B32&lt;&gt;"",'Proje Bilgileri'!B32,"")</f>
        <v/>
      </c>
      <c r="C28" s="209"/>
      <c r="D28" s="207"/>
      <c r="E28" s="210"/>
      <c r="F28" s="210"/>
      <c r="G28" s="210"/>
      <c r="H28" s="210"/>
      <c r="I28" s="210"/>
      <c r="J28" s="210"/>
      <c r="K28" s="54" t="str">
        <f>IF('Proje Bilgileri'!B32&lt;&gt;"",IF(OR(F28&gt;R28,G28&gt;S28),0,D28+E28+F28+G28-H28-I28-J28),"")</f>
        <v/>
      </c>
      <c r="L28" s="59" t="str">
        <f t="shared" si="0"/>
        <v/>
      </c>
      <c r="M28" s="67">
        <f>'Proje Bilgileri'!E32</f>
        <v>0</v>
      </c>
      <c r="N28" s="55">
        <f t="shared" si="1"/>
        <v>0</v>
      </c>
      <c r="O28" s="55">
        <f t="shared" si="2"/>
        <v>0</v>
      </c>
      <c r="P28" s="55">
        <f t="shared" si="4"/>
        <v>0</v>
      </c>
      <c r="Q28" s="55">
        <f t="shared" si="3"/>
        <v>0</v>
      </c>
      <c r="R28" s="43">
        <f t="shared" si="5"/>
        <v>0</v>
      </c>
      <c r="S28" s="43">
        <f t="shared" si="5"/>
        <v>0</v>
      </c>
    </row>
    <row r="29" spans="1:19" ht="30.75" customHeight="1" x14ac:dyDescent="0.25">
      <c r="A29" s="302" t="s">
        <v>66</v>
      </c>
      <c r="B29" s="302"/>
      <c r="C29" s="60" t="str">
        <f>IF($K$29&gt;0,SUM(C9:C28),"")</f>
        <v/>
      </c>
      <c r="D29" s="61" t="str">
        <f t="shared" ref="D29:J29" si="6">IF($K$29&gt;0,SUM(D9:D28),"")</f>
        <v/>
      </c>
      <c r="E29" s="62" t="str">
        <f t="shared" si="6"/>
        <v/>
      </c>
      <c r="F29" s="62" t="str">
        <f t="shared" si="6"/>
        <v/>
      </c>
      <c r="G29" s="62" t="str">
        <f t="shared" si="6"/>
        <v/>
      </c>
      <c r="H29" s="62" t="str">
        <f t="shared" si="6"/>
        <v/>
      </c>
      <c r="I29" s="62" t="str">
        <f t="shared" si="6"/>
        <v/>
      </c>
      <c r="J29" s="62" t="str">
        <f t="shared" si="6"/>
        <v/>
      </c>
      <c r="K29" s="62">
        <f>SUM(K9:K28)</f>
        <v>0</v>
      </c>
    </row>
    <row r="30" spans="1:19" x14ac:dyDescent="0.25">
      <c r="A30" s="301" t="s">
        <v>67</v>
      </c>
      <c r="B30" s="301"/>
      <c r="C30" s="301"/>
      <c r="D30" s="301"/>
      <c r="E30" s="301"/>
      <c r="F30" s="301"/>
      <c r="G30" s="301"/>
      <c r="H30" s="301"/>
      <c r="I30" s="301"/>
      <c r="J30" s="301"/>
      <c r="K30" s="301"/>
      <c r="L30" s="57"/>
      <c r="N30" s="68"/>
      <c r="O30" s="68"/>
      <c r="P30" s="68"/>
      <c r="Q30" s="68"/>
      <c r="R30" s="68"/>
      <c r="S30" s="68"/>
    </row>
    <row r="31" spans="1:19" x14ac:dyDescent="0.25">
      <c r="L31" s="57"/>
      <c r="N31" s="68"/>
      <c r="O31" s="68"/>
      <c r="P31" s="68"/>
      <c r="Q31" s="68"/>
    </row>
    <row r="32" spans="1:19" x14ac:dyDescent="0.25">
      <c r="A32" s="45" t="s">
        <v>68</v>
      </c>
      <c r="B32" t="s">
        <v>69</v>
      </c>
      <c r="C32" s="288" t="s">
        <v>70</v>
      </c>
      <c r="D32" s="288"/>
      <c r="E32" s="297" t="s">
        <v>71</v>
      </c>
      <c r="F32" s="297"/>
      <c r="G32" s="297"/>
      <c r="H32" s="71"/>
      <c r="I32" s="71"/>
      <c r="L32" s="57"/>
      <c r="N32" s="68"/>
      <c r="O32" s="68"/>
      <c r="P32" s="68"/>
      <c r="Q32" s="68"/>
    </row>
    <row r="33" spans="1:26" x14ac:dyDescent="0.25">
      <c r="C33" s="288" t="s">
        <v>72</v>
      </c>
      <c r="D33" s="288"/>
      <c r="E33" s="289"/>
      <c r="F33" s="289"/>
      <c r="G33" s="289"/>
      <c r="H33" s="68"/>
      <c r="I33" s="68"/>
      <c r="L33" s="57"/>
      <c r="N33" s="68"/>
      <c r="O33" s="68"/>
      <c r="P33" s="68"/>
      <c r="Q33" s="68"/>
    </row>
    <row r="35" spans="1:26" ht="15.75" x14ac:dyDescent="0.25">
      <c r="A35" s="298" t="s">
        <v>49</v>
      </c>
      <c r="B35" s="298"/>
      <c r="C35" s="298"/>
      <c r="D35" s="298"/>
      <c r="E35" s="298"/>
      <c r="F35" s="298"/>
      <c r="G35" s="298"/>
      <c r="H35" s="298"/>
      <c r="I35" s="298"/>
      <c r="J35" s="298"/>
      <c r="K35" s="298"/>
    </row>
    <row r="36" spans="1:26" x14ac:dyDescent="0.25">
      <c r="A36" s="297" t="str">
        <f>IF(Dönem&lt;&gt;"",CONCATENATE(Dönem, ".Dönem"),"")</f>
        <v/>
      </c>
      <c r="B36" s="297"/>
      <c r="C36" s="297"/>
      <c r="D36" s="297"/>
      <c r="E36" s="297"/>
      <c r="F36" s="297"/>
      <c r="G36" s="297"/>
      <c r="H36" s="297"/>
      <c r="I36" s="297"/>
      <c r="J36" s="297"/>
      <c r="K36" s="297"/>
    </row>
    <row r="37" spans="1:26" x14ac:dyDescent="0.25">
      <c r="A37" s="297" t="str">
        <f>IF(DönemBaş&lt;&gt;"",CONCATENATE(VLOOKUP(MONTH(DönemBaş)+4,Takvim,2,0)," ayına aittir."),"")</f>
        <v/>
      </c>
      <c r="B37" s="297"/>
      <c r="C37" s="297"/>
      <c r="D37" s="297"/>
      <c r="E37" s="297"/>
      <c r="F37" s="297"/>
      <c r="G37" s="297"/>
      <c r="H37" s="297"/>
      <c r="I37" s="297"/>
      <c r="J37" s="297"/>
      <c r="K37" s="297"/>
    </row>
    <row r="38" spans="1:26" ht="18.75" customHeight="1" thickBot="1" x14ac:dyDescent="0.35">
      <c r="A38" s="303" t="s">
        <v>50</v>
      </c>
      <c r="B38" s="303"/>
      <c r="C38" s="303"/>
      <c r="D38" s="303"/>
      <c r="E38" s="303"/>
      <c r="F38" s="303"/>
      <c r="G38" s="303"/>
      <c r="H38" s="303"/>
      <c r="I38" s="303"/>
      <c r="J38" s="303"/>
      <c r="K38" s="303"/>
    </row>
    <row r="39" spans="1:26" ht="27" customHeight="1" thickBot="1" x14ac:dyDescent="0.3">
      <c r="A39" s="39" t="s">
        <v>1</v>
      </c>
      <c r="B39" s="299" t="str">
        <f>IF(ProjeNo&lt;&gt;"",ProjeNo,"")</f>
        <v/>
      </c>
      <c r="C39" s="299"/>
      <c r="D39" s="299"/>
      <c r="E39" s="299"/>
      <c r="F39" s="299"/>
      <c r="G39" s="299"/>
      <c r="H39" s="299"/>
      <c r="I39" s="299"/>
      <c r="J39" s="299"/>
      <c r="K39" s="300"/>
    </row>
    <row r="40" spans="1:26" ht="25.5" customHeight="1" thickBot="1" x14ac:dyDescent="0.3">
      <c r="A40" s="39" t="s">
        <v>2</v>
      </c>
      <c r="B40" s="299" t="str">
        <f>IF(ProjeAdı&lt;&gt;"",ProjeAdı,"")</f>
        <v/>
      </c>
      <c r="C40" s="299"/>
      <c r="D40" s="299"/>
      <c r="E40" s="299"/>
      <c r="F40" s="299"/>
      <c r="G40" s="299"/>
      <c r="H40" s="299"/>
      <c r="I40" s="299"/>
      <c r="J40" s="299"/>
      <c r="K40" s="300"/>
    </row>
    <row r="41" spans="1:26" ht="24" customHeight="1" thickBot="1" x14ac:dyDescent="0.3">
      <c r="A41" s="290" t="s">
        <v>10</v>
      </c>
      <c r="B41" s="290" t="s">
        <v>11</v>
      </c>
      <c r="C41" s="290" t="s">
        <v>51</v>
      </c>
      <c r="D41" s="290" t="s">
        <v>52</v>
      </c>
      <c r="E41" s="290" t="s">
        <v>53</v>
      </c>
      <c r="F41" s="290" t="s">
        <v>54</v>
      </c>
      <c r="G41" s="292" t="s">
        <v>55</v>
      </c>
      <c r="H41" s="294" t="s">
        <v>56</v>
      </c>
      <c r="I41" s="295"/>
      <c r="J41" s="296"/>
      <c r="K41" s="290" t="s">
        <v>57</v>
      </c>
      <c r="L41" s="57"/>
      <c r="N41" s="287" t="s">
        <v>8</v>
      </c>
      <c r="O41" s="287"/>
      <c r="P41" s="287" t="s">
        <v>58</v>
      </c>
      <c r="Q41" s="287"/>
      <c r="R41" s="287" t="s">
        <v>59</v>
      </c>
      <c r="S41" s="287"/>
    </row>
    <row r="42" spans="1:26" s="41" customFormat="1" ht="75" customHeight="1" thickBot="1" x14ac:dyDescent="0.3">
      <c r="A42" s="291"/>
      <c r="B42" s="291"/>
      <c r="C42" s="291"/>
      <c r="D42" s="291"/>
      <c r="E42" s="291"/>
      <c r="F42" s="291"/>
      <c r="G42" s="293"/>
      <c r="H42" s="70" t="s">
        <v>60</v>
      </c>
      <c r="I42" s="48" t="s">
        <v>61</v>
      </c>
      <c r="J42" s="49" t="s">
        <v>62</v>
      </c>
      <c r="K42" s="291"/>
      <c r="L42" s="58"/>
      <c r="M42" s="40" t="s">
        <v>14</v>
      </c>
      <c r="N42" s="40" t="s">
        <v>63</v>
      </c>
      <c r="O42" s="40" t="s">
        <v>64</v>
      </c>
      <c r="P42" s="40" t="s">
        <v>65</v>
      </c>
      <c r="Q42" s="40" t="s">
        <v>55</v>
      </c>
      <c r="R42" s="40" t="s">
        <v>65</v>
      </c>
      <c r="S42" s="40" t="s">
        <v>64</v>
      </c>
      <c r="Z42"/>
    </row>
    <row r="43" spans="1:26" ht="22.5" customHeight="1" x14ac:dyDescent="0.25">
      <c r="A43" s="51">
        <v>21</v>
      </c>
      <c r="B43" s="52" t="str">
        <f>IF('Proje Bilgileri'!B33&lt;&gt;"",'Proje Bilgileri'!B33,"")</f>
        <v/>
      </c>
      <c r="C43" s="206"/>
      <c r="D43" s="207"/>
      <c r="E43" s="207"/>
      <c r="F43" s="208"/>
      <c r="G43" s="208"/>
      <c r="H43" s="207"/>
      <c r="I43" s="207"/>
      <c r="J43" s="207"/>
      <c r="K43" s="54" t="str">
        <f>IF('Proje Bilgileri'!B33&lt;&gt;"",IF(OR(F43&gt;R43,G43&gt;S43),0,D43+E43+F43+G43-H43-I43-J43),"")</f>
        <v/>
      </c>
      <c r="L43" s="59" t="str">
        <f t="shared" ref="L43:L62" si="7">IF(OR(F43&gt;R43,G43&gt;S43),"Toplam maliyetin hesaplanabilmesi için SGK işveren payı ve işsizlik sigortası işveren payının tavan değerleri aşmaması gerekmektedir.","")</f>
        <v/>
      </c>
      <c r="M43" s="67">
        <f>'Proje Bilgileri'!E47</f>
        <v>0</v>
      </c>
      <c r="N43" s="55">
        <f t="shared" ref="N43:N62" si="8">IFERROR(IF(M43="EVET",VLOOKUP(YilDönem,SGKTAVAN,2,0)*0.245,VLOOKUP(YilDönem,SGKTAVAN,2,0)*0.205),0)</f>
        <v>0</v>
      </c>
      <c r="O43" s="55">
        <f t="shared" ref="O43:O62" si="9">IFERROR(IF(M43="EVET",0,VLOOKUP(YilDönem,SGKTAVAN,2,0)*0.02),0)</f>
        <v>0</v>
      </c>
      <c r="P43" s="55">
        <f t="shared" ref="P43:P62" si="10">IF(M43="EVET",(D43+E43)*0.245,(D43+E43)*0.205)</f>
        <v>0</v>
      </c>
      <c r="Q43" s="55">
        <f t="shared" ref="Q43:Q62" si="11">IF(M43="EVET",0,(D43+E43)*0.02)</f>
        <v>0</v>
      </c>
      <c r="R43" s="43">
        <f>ROUNDUP(MIN(N43,P43),0)</f>
        <v>0</v>
      </c>
      <c r="S43" s="43">
        <f>ROUNDUP(MIN(O43,Q43),0)</f>
        <v>0</v>
      </c>
    </row>
    <row r="44" spans="1:26" ht="22.5" customHeight="1" x14ac:dyDescent="0.25">
      <c r="A44" s="44">
        <v>22</v>
      </c>
      <c r="B44" s="50" t="str">
        <f>IF('Proje Bilgileri'!B34&lt;&gt;"",'Proje Bilgileri'!B34,"")</f>
        <v/>
      </c>
      <c r="C44" s="209"/>
      <c r="D44" s="207"/>
      <c r="E44" s="210"/>
      <c r="F44" s="210"/>
      <c r="G44" s="210"/>
      <c r="H44" s="210"/>
      <c r="I44" s="210"/>
      <c r="J44" s="210"/>
      <c r="K44" s="54" t="str">
        <f>IF('Proje Bilgileri'!B34&lt;&gt;"",IF(OR(F44&gt;R44,G44&gt;S44),0,D44+E44+F44+G44-H44-I44-J44),"")</f>
        <v/>
      </c>
      <c r="L44" s="59" t="str">
        <f t="shared" si="7"/>
        <v/>
      </c>
      <c r="M44" s="67">
        <f>'Proje Bilgileri'!E48</f>
        <v>0</v>
      </c>
      <c r="N44" s="55">
        <f t="shared" si="8"/>
        <v>0</v>
      </c>
      <c r="O44" s="55">
        <f t="shared" si="9"/>
        <v>0</v>
      </c>
      <c r="P44" s="55">
        <f t="shared" si="10"/>
        <v>0</v>
      </c>
      <c r="Q44" s="55">
        <f t="shared" si="11"/>
        <v>0</v>
      </c>
      <c r="R44" s="43">
        <f t="shared" ref="R44:S62" si="12">ROUNDUP(MIN(N44,P44),0)</f>
        <v>0</v>
      </c>
      <c r="S44" s="43">
        <f t="shared" si="12"/>
        <v>0</v>
      </c>
    </row>
    <row r="45" spans="1:26" ht="22.5" customHeight="1" x14ac:dyDescent="0.25">
      <c r="A45" s="44">
        <v>23</v>
      </c>
      <c r="B45" s="50" t="str">
        <f>IF('Proje Bilgileri'!B35&lt;&gt;"",'Proje Bilgileri'!B35,"")</f>
        <v/>
      </c>
      <c r="C45" s="209"/>
      <c r="D45" s="207"/>
      <c r="E45" s="210"/>
      <c r="F45" s="210"/>
      <c r="G45" s="210"/>
      <c r="H45" s="210"/>
      <c r="I45" s="210"/>
      <c r="J45" s="210"/>
      <c r="K45" s="54" t="str">
        <f>IF('Proje Bilgileri'!B35&lt;&gt;"",IF(OR(F45&gt;R45,G45&gt;S45),0,D45+E45+F45+G45-H45-I45-J45),"")</f>
        <v/>
      </c>
      <c r="L45" s="59" t="str">
        <f t="shared" si="7"/>
        <v/>
      </c>
      <c r="M45" s="67">
        <f>'Proje Bilgileri'!E49</f>
        <v>0</v>
      </c>
      <c r="N45" s="55">
        <f t="shared" si="8"/>
        <v>0</v>
      </c>
      <c r="O45" s="55">
        <f t="shared" si="9"/>
        <v>0</v>
      </c>
      <c r="P45" s="55">
        <f t="shared" si="10"/>
        <v>0</v>
      </c>
      <c r="Q45" s="55">
        <f t="shared" si="11"/>
        <v>0</v>
      </c>
      <c r="R45" s="43">
        <f t="shared" si="12"/>
        <v>0</v>
      </c>
      <c r="S45" s="43">
        <f t="shared" si="12"/>
        <v>0</v>
      </c>
    </row>
    <row r="46" spans="1:26" ht="22.5" customHeight="1" x14ac:dyDescent="0.25">
      <c r="A46" s="44">
        <v>24</v>
      </c>
      <c r="B46" s="50" t="str">
        <f>IF('Proje Bilgileri'!B36&lt;&gt;"",'Proje Bilgileri'!B36,"")</f>
        <v/>
      </c>
      <c r="C46" s="209"/>
      <c r="D46" s="207"/>
      <c r="E46" s="210"/>
      <c r="F46" s="210"/>
      <c r="G46" s="210"/>
      <c r="H46" s="210"/>
      <c r="I46" s="210"/>
      <c r="J46" s="210"/>
      <c r="K46" s="54" t="str">
        <f>IF('Proje Bilgileri'!B36&lt;&gt;"",IF(OR(F46&gt;R46,G46&gt;S46),0,D46+E46+F46+G46-H46-I46-J46),"")</f>
        <v/>
      </c>
      <c r="L46" s="59" t="str">
        <f t="shared" si="7"/>
        <v/>
      </c>
      <c r="M46" s="67">
        <f>'Proje Bilgileri'!E50</f>
        <v>0</v>
      </c>
      <c r="N46" s="55">
        <f t="shared" si="8"/>
        <v>0</v>
      </c>
      <c r="O46" s="55">
        <f t="shared" si="9"/>
        <v>0</v>
      </c>
      <c r="P46" s="55">
        <f t="shared" si="10"/>
        <v>0</v>
      </c>
      <c r="Q46" s="55">
        <f t="shared" si="11"/>
        <v>0</v>
      </c>
      <c r="R46" s="43">
        <f t="shared" si="12"/>
        <v>0</v>
      </c>
      <c r="S46" s="43">
        <f t="shared" si="12"/>
        <v>0</v>
      </c>
    </row>
    <row r="47" spans="1:26" ht="22.5" customHeight="1" x14ac:dyDescent="0.25">
      <c r="A47" s="44">
        <v>25</v>
      </c>
      <c r="B47" s="50" t="str">
        <f>IF('Proje Bilgileri'!B37&lt;&gt;"",'Proje Bilgileri'!B37,"")</f>
        <v/>
      </c>
      <c r="C47" s="209"/>
      <c r="D47" s="207"/>
      <c r="E47" s="210"/>
      <c r="F47" s="210"/>
      <c r="G47" s="210"/>
      <c r="H47" s="210"/>
      <c r="I47" s="210"/>
      <c r="J47" s="210"/>
      <c r="K47" s="54" t="str">
        <f>IF('Proje Bilgileri'!B37&lt;&gt;"",IF(OR(F47&gt;R47,G47&gt;S47),0,D47+E47+F47+G47-H47-I47-J47),"")</f>
        <v/>
      </c>
      <c r="L47" s="59" t="str">
        <f t="shared" si="7"/>
        <v/>
      </c>
      <c r="M47" s="67">
        <f>'Proje Bilgileri'!E51</f>
        <v>0</v>
      </c>
      <c r="N47" s="55">
        <f t="shared" si="8"/>
        <v>0</v>
      </c>
      <c r="O47" s="55">
        <f t="shared" si="9"/>
        <v>0</v>
      </c>
      <c r="P47" s="55">
        <f t="shared" si="10"/>
        <v>0</v>
      </c>
      <c r="Q47" s="55">
        <f t="shared" si="11"/>
        <v>0</v>
      </c>
      <c r="R47" s="43">
        <f t="shared" si="12"/>
        <v>0</v>
      </c>
      <c r="S47" s="43">
        <f t="shared" si="12"/>
        <v>0</v>
      </c>
    </row>
    <row r="48" spans="1:26" ht="22.5" customHeight="1" x14ac:dyDescent="0.25">
      <c r="A48" s="44">
        <v>26</v>
      </c>
      <c r="B48" s="50" t="str">
        <f>IF('Proje Bilgileri'!B38&lt;&gt;"",'Proje Bilgileri'!B38,"")</f>
        <v/>
      </c>
      <c r="C48" s="209"/>
      <c r="D48" s="207"/>
      <c r="E48" s="210"/>
      <c r="F48" s="210"/>
      <c r="G48" s="210"/>
      <c r="H48" s="210"/>
      <c r="I48" s="210"/>
      <c r="J48" s="210"/>
      <c r="K48" s="54" t="str">
        <f>IF('Proje Bilgileri'!B38&lt;&gt;"",IF(OR(F48&gt;R48,G48&gt;S48),0,D48+E48+F48+G48-H48-I48-J48),"")</f>
        <v/>
      </c>
      <c r="L48" s="59" t="str">
        <f t="shared" si="7"/>
        <v/>
      </c>
      <c r="M48" s="67">
        <f>'Proje Bilgileri'!E52</f>
        <v>0</v>
      </c>
      <c r="N48" s="55">
        <f t="shared" si="8"/>
        <v>0</v>
      </c>
      <c r="O48" s="55">
        <f t="shared" si="9"/>
        <v>0</v>
      </c>
      <c r="P48" s="55">
        <f t="shared" si="10"/>
        <v>0</v>
      </c>
      <c r="Q48" s="55">
        <f t="shared" si="11"/>
        <v>0</v>
      </c>
      <c r="R48" s="43">
        <f t="shared" si="12"/>
        <v>0</v>
      </c>
      <c r="S48" s="43">
        <f t="shared" si="12"/>
        <v>0</v>
      </c>
    </row>
    <row r="49" spans="1:19" ht="22.5" customHeight="1" x14ac:dyDescent="0.25">
      <c r="A49" s="44">
        <v>27</v>
      </c>
      <c r="B49" s="50" t="str">
        <f>IF('Proje Bilgileri'!B39&lt;&gt;"",'Proje Bilgileri'!B39,"")</f>
        <v/>
      </c>
      <c r="C49" s="209"/>
      <c r="D49" s="207"/>
      <c r="E49" s="210"/>
      <c r="F49" s="210"/>
      <c r="G49" s="210"/>
      <c r="H49" s="210"/>
      <c r="I49" s="210"/>
      <c r="J49" s="210"/>
      <c r="K49" s="54" t="str">
        <f>IF('Proje Bilgileri'!B39&lt;&gt;"",IF(OR(F49&gt;R49,G49&gt;S49),0,D49+E49+F49+G49-H49-I49-J49),"")</f>
        <v/>
      </c>
      <c r="L49" s="59" t="str">
        <f t="shared" si="7"/>
        <v/>
      </c>
      <c r="M49" s="67">
        <f>'Proje Bilgileri'!E53</f>
        <v>0</v>
      </c>
      <c r="N49" s="55">
        <f t="shared" si="8"/>
        <v>0</v>
      </c>
      <c r="O49" s="55">
        <f t="shared" si="9"/>
        <v>0</v>
      </c>
      <c r="P49" s="55">
        <f t="shared" si="10"/>
        <v>0</v>
      </c>
      <c r="Q49" s="55">
        <f t="shared" si="11"/>
        <v>0</v>
      </c>
      <c r="R49" s="43">
        <f t="shared" si="12"/>
        <v>0</v>
      </c>
      <c r="S49" s="43">
        <f t="shared" si="12"/>
        <v>0</v>
      </c>
    </row>
    <row r="50" spans="1:19" ht="22.5" customHeight="1" x14ac:dyDescent="0.25">
      <c r="A50" s="44">
        <v>28</v>
      </c>
      <c r="B50" s="50" t="str">
        <f>IF('Proje Bilgileri'!B40&lt;&gt;"",'Proje Bilgileri'!B40,"")</f>
        <v/>
      </c>
      <c r="C50" s="209"/>
      <c r="D50" s="207"/>
      <c r="E50" s="210"/>
      <c r="F50" s="210"/>
      <c r="G50" s="210"/>
      <c r="H50" s="210"/>
      <c r="I50" s="210"/>
      <c r="J50" s="210"/>
      <c r="K50" s="54" t="str">
        <f>IF('Proje Bilgileri'!B40&lt;&gt;"",IF(OR(F50&gt;R50,G50&gt;S50),0,D50+E50+F50+G50-H50-I50-J50),"")</f>
        <v/>
      </c>
      <c r="L50" s="59" t="str">
        <f t="shared" si="7"/>
        <v/>
      </c>
      <c r="M50" s="67">
        <f>'Proje Bilgileri'!E54</f>
        <v>0</v>
      </c>
      <c r="N50" s="55">
        <f t="shared" si="8"/>
        <v>0</v>
      </c>
      <c r="O50" s="55">
        <f t="shared" si="9"/>
        <v>0</v>
      </c>
      <c r="P50" s="55">
        <f t="shared" si="10"/>
        <v>0</v>
      </c>
      <c r="Q50" s="55">
        <f t="shared" si="11"/>
        <v>0</v>
      </c>
      <c r="R50" s="43">
        <f t="shared" si="12"/>
        <v>0</v>
      </c>
      <c r="S50" s="43">
        <f t="shared" si="12"/>
        <v>0</v>
      </c>
    </row>
    <row r="51" spans="1:19" ht="22.5" customHeight="1" x14ac:dyDescent="0.25">
      <c r="A51" s="44">
        <v>29</v>
      </c>
      <c r="B51" s="50" t="str">
        <f>IF('Proje Bilgileri'!B41&lt;&gt;"",'Proje Bilgileri'!B41,"")</f>
        <v/>
      </c>
      <c r="C51" s="209"/>
      <c r="D51" s="207"/>
      <c r="E51" s="210"/>
      <c r="F51" s="210"/>
      <c r="G51" s="210"/>
      <c r="H51" s="210"/>
      <c r="I51" s="210"/>
      <c r="J51" s="210"/>
      <c r="K51" s="54" t="str">
        <f>IF('Proje Bilgileri'!B41&lt;&gt;"",IF(OR(F51&gt;R51,G51&gt;S51),0,D51+E51+F51+G51-H51-I51-J51),"")</f>
        <v/>
      </c>
      <c r="L51" s="59" t="str">
        <f t="shared" si="7"/>
        <v/>
      </c>
      <c r="M51" s="67">
        <f>'Proje Bilgileri'!E55</f>
        <v>0</v>
      </c>
      <c r="N51" s="55">
        <f t="shared" si="8"/>
        <v>0</v>
      </c>
      <c r="O51" s="55">
        <f t="shared" si="9"/>
        <v>0</v>
      </c>
      <c r="P51" s="55">
        <f t="shared" si="10"/>
        <v>0</v>
      </c>
      <c r="Q51" s="55">
        <f t="shared" si="11"/>
        <v>0</v>
      </c>
      <c r="R51" s="43">
        <f t="shared" si="12"/>
        <v>0</v>
      </c>
      <c r="S51" s="43">
        <f t="shared" si="12"/>
        <v>0</v>
      </c>
    </row>
    <row r="52" spans="1:19" ht="22.5" customHeight="1" x14ac:dyDescent="0.25">
      <c r="A52" s="44">
        <v>30</v>
      </c>
      <c r="B52" s="50" t="str">
        <f>IF('Proje Bilgileri'!B42&lt;&gt;"",'Proje Bilgileri'!B42,"")</f>
        <v/>
      </c>
      <c r="C52" s="209"/>
      <c r="D52" s="207"/>
      <c r="E52" s="210"/>
      <c r="F52" s="210"/>
      <c r="G52" s="210"/>
      <c r="H52" s="210"/>
      <c r="I52" s="210"/>
      <c r="J52" s="210"/>
      <c r="K52" s="54" t="str">
        <f>IF('Proje Bilgileri'!B42&lt;&gt;"",IF(OR(F52&gt;R52,G52&gt;S52),0,D52+E52+F52+G52-H52-I52-J52),"")</f>
        <v/>
      </c>
      <c r="L52" s="59" t="str">
        <f t="shared" si="7"/>
        <v/>
      </c>
      <c r="M52" s="67">
        <f>'Proje Bilgileri'!E56</f>
        <v>0</v>
      </c>
      <c r="N52" s="55">
        <f t="shared" si="8"/>
        <v>0</v>
      </c>
      <c r="O52" s="55">
        <f t="shared" si="9"/>
        <v>0</v>
      </c>
      <c r="P52" s="55">
        <f t="shared" si="10"/>
        <v>0</v>
      </c>
      <c r="Q52" s="55">
        <f t="shared" si="11"/>
        <v>0</v>
      </c>
      <c r="R52" s="43">
        <f t="shared" si="12"/>
        <v>0</v>
      </c>
      <c r="S52" s="43">
        <f t="shared" si="12"/>
        <v>0</v>
      </c>
    </row>
    <row r="53" spans="1:19" ht="22.5" customHeight="1" x14ac:dyDescent="0.25">
      <c r="A53" s="44">
        <v>31</v>
      </c>
      <c r="B53" s="50" t="str">
        <f>IF('Proje Bilgileri'!B43&lt;&gt;"",'Proje Bilgileri'!B43,"")</f>
        <v/>
      </c>
      <c r="C53" s="209"/>
      <c r="D53" s="207"/>
      <c r="E53" s="210"/>
      <c r="F53" s="210"/>
      <c r="G53" s="210"/>
      <c r="H53" s="210"/>
      <c r="I53" s="210"/>
      <c r="J53" s="210"/>
      <c r="K53" s="54" t="str">
        <f>IF('Proje Bilgileri'!B43&lt;&gt;"",IF(OR(F53&gt;R53,G53&gt;S53),0,D53+E53+F53+G53-H53-I53-J53),"")</f>
        <v/>
      </c>
      <c r="L53" s="59" t="str">
        <f t="shared" si="7"/>
        <v/>
      </c>
      <c r="M53" s="67">
        <f>'Proje Bilgileri'!E57</f>
        <v>0</v>
      </c>
      <c r="N53" s="55">
        <f t="shared" si="8"/>
        <v>0</v>
      </c>
      <c r="O53" s="55">
        <f t="shared" si="9"/>
        <v>0</v>
      </c>
      <c r="P53" s="55">
        <f t="shared" si="10"/>
        <v>0</v>
      </c>
      <c r="Q53" s="55">
        <f t="shared" si="11"/>
        <v>0</v>
      </c>
      <c r="R53" s="43">
        <f t="shared" si="12"/>
        <v>0</v>
      </c>
      <c r="S53" s="43">
        <f t="shared" si="12"/>
        <v>0</v>
      </c>
    </row>
    <row r="54" spans="1:19" ht="22.5" customHeight="1" x14ac:dyDescent="0.25">
      <c r="A54" s="44">
        <v>32</v>
      </c>
      <c r="B54" s="50" t="str">
        <f>IF('Proje Bilgileri'!B44&lt;&gt;"",'Proje Bilgileri'!B44,"")</f>
        <v/>
      </c>
      <c r="C54" s="209"/>
      <c r="D54" s="207"/>
      <c r="E54" s="210"/>
      <c r="F54" s="210"/>
      <c r="G54" s="210"/>
      <c r="H54" s="210"/>
      <c r="I54" s="210"/>
      <c r="J54" s="210"/>
      <c r="K54" s="54" t="str">
        <f>IF('Proje Bilgileri'!B44&lt;&gt;"",IF(OR(F54&gt;R54,G54&gt;S54),0,D54+E54+F54+G54-H54-I54-J54),"")</f>
        <v/>
      </c>
      <c r="L54" s="59" t="str">
        <f t="shared" si="7"/>
        <v/>
      </c>
      <c r="M54" s="67">
        <f>'Proje Bilgileri'!E58</f>
        <v>0</v>
      </c>
      <c r="N54" s="55">
        <f t="shared" si="8"/>
        <v>0</v>
      </c>
      <c r="O54" s="55">
        <f t="shared" si="9"/>
        <v>0</v>
      </c>
      <c r="P54" s="55">
        <f t="shared" si="10"/>
        <v>0</v>
      </c>
      <c r="Q54" s="55">
        <f t="shared" si="11"/>
        <v>0</v>
      </c>
      <c r="R54" s="43">
        <f t="shared" si="12"/>
        <v>0</v>
      </c>
      <c r="S54" s="43">
        <f t="shared" si="12"/>
        <v>0</v>
      </c>
    </row>
    <row r="55" spans="1:19" ht="22.5" customHeight="1" x14ac:dyDescent="0.25">
      <c r="A55" s="44">
        <v>33</v>
      </c>
      <c r="B55" s="50" t="str">
        <f>IF('Proje Bilgileri'!B45&lt;&gt;"",'Proje Bilgileri'!B45,"")</f>
        <v/>
      </c>
      <c r="C55" s="209"/>
      <c r="D55" s="207"/>
      <c r="E55" s="210"/>
      <c r="F55" s="210"/>
      <c r="G55" s="210"/>
      <c r="H55" s="210"/>
      <c r="I55" s="210"/>
      <c r="J55" s="210"/>
      <c r="K55" s="54" t="str">
        <f>IF('Proje Bilgileri'!B45&lt;&gt;"",IF(OR(F55&gt;R55,G55&gt;S55),0,D55+E55+F55+G55-H55-I55-J55),"")</f>
        <v/>
      </c>
      <c r="L55" s="59" t="str">
        <f t="shared" si="7"/>
        <v/>
      </c>
      <c r="M55" s="67">
        <f>'Proje Bilgileri'!E59</f>
        <v>0</v>
      </c>
      <c r="N55" s="55">
        <f t="shared" si="8"/>
        <v>0</v>
      </c>
      <c r="O55" s="55">
        <f t="shared" si="9"/>
        <v>0</v>
      </c>
      <c r="P55" s="55">
        <f t="shared" si="10"/>
        <v>0</v>
      </c>
      <c r="Q55" s="55">
        <f t="shared" si="11"/>
        <v>0</v>
      </c>
      <c r="R55" s="43">
        <f t="shared" si="12"/>
        <v>0</v>
      </c>
      <c r="S55" s="43">
        <f t="shared" si="12"/>
        <v>0</v>
      </c>
    </row>
    <row r="56" spans="1:19" ht="22.5" customHeight="1" x14ac:dyDescent="0.25">
      <c r="A56" s="44">
        <v>34</v>
      </c>
      <c r="B56" s="50" t="str">
        <f>IF('Proje Bilgileri'!B46&lt;&gt;"",'Proje Bilgileri'!B46,"")</f>
        <v/>
      </c>
      <c r="C56" s="209"/>
      <c r="D56" s="207"/>
      <c r="E56" s="210"/>
      <c r="F56" s="210"/>
      <c r="G56" s="210"/>
      <c r="H56" s="210"/>
      <c r="I56" s="210"/>
      <c r="J56" s="210"/>
      <c r="K56" s="54" t="str">
        <f>IF('Proje Bilgileri'!B46&lt;&gt;"",IF(OR(F56&gt;R56,G56&gt;S56),0,D56+E56+F56+G56-H56-I56-J56),"")</f>
        <v/>
      </c>
      <c r="L56" s="59" t="str">
        <f t="shared" si="7"/>
        <v/>
      </c>
      <c r="M56" s="67">
        <f>'Proje Bilgileri'!E60</f>
        <v>0</v>
      </c>
      <c r="N56" s="55">
        <f t="shared" si="8"/>
        <v>0</v>
      </c>
      <c r="O56" s="55">
        <f t="shared" si="9"/>
        <v>0</v>
      </c>
      <c r="P56" s="55">
        <f t="shared" si="10"/>
        <v>0</v>
      </c>
      <c r="Q56" s="55">
        <f t="shared" si="11"/>
        <v>0</v>
      </c>
      <c r="R56" s="43">
        <f t="shared" si="12"/>
        <v>0</v>
      </c>
      <c r="S56" s="43">
        <f t="shared" si="12"/>
        <v>0</v>
      </c>
    </row>
    <row r="57" spans="1:19" ht="22.5" customHeight="1" x14ac:dyDescent="0.25">
      <c r="A57" s="44">
        <v>35</v>
      </c>
      <c r="B57" s="50" t="str">
        <f>IF('Proje Bilgileri'!B47&lt;&gt;"",'Proje Bilgileri'!B47,"")</f>
        <v/>
      </c>
      <c r="C57" s="209"/>
      <c r="D57" s="207"/>
      <c r="E57" s="210"/>
      <c r="F57" s="210"/>
      <c r="G57" s="210"/>
      <c r="H57" s="210"/>
      <c r="I57" s="210"/>
      <c r="J57" s="210"/>
      <c r="K57" s="54" t="str">
        <f>IF('Proje Bilgileri'!B47&lt;&gt;"",IF(OR(F57&gt;R57,G57&gt;S57),0,D57+E57+F57+G57-H57-I57-J57),"")</f>
        <v/>
      </c>
      <c r="L57" s="59" t="str">
        <f t="shared" si="7"/>
        <v/>
      </c>
      <c r="M57" s="67">
        <f>'Proje Bilgileri'!E61</f>
        <v>0</v>
      </c>
      <c r="N57" s="55">
        <f t="shared" si="8"/>
        <v>0</v>
      </c>
      <c r="O57" s="55">
        <f t="shared" si="9"/>
        <v>0</v>
      </c>
      <c r="P57" s="55">
        <f t="shared" si="10"/>
        <v>0</v>
      </c>
      <c r="Q57" s="55">
        <f t="shared" si="11"/>
        <v>0</v>
      </c>
      <c r="R57" s="43">
        <f t="shared" si="12"/>
        <v>0</v>
      </c>
      <c r="S57" s="43">
        <f t="shared" si="12"/>
        <v>0</v>
      </c>
    </row>
    <row r="58" spans="1:19" ht="22.5" customHeight="1" x14ac:dyDescent="0.25">
      <c r="A58" s="44">
        <v>36</v>
      </c>
      <c r="B58" s="50" t="str">
        <f>IF('Proje Bilgileri'!B48&lt;&gt;"",'Proje Bilgileri'!B48,"")</f>
        <v/>
      </c>
      <c r="C58" s="209"/>
      <c r="D58" s="207"/>
      <c r="E58" s="210"/>
      <c r="F58" s="210"/>
      <c r="G58" s="210"/>
      <c r="H58" s="210"/>
      <c r="I58" s="210"/>
      <c r="J58" s="210"/>
      <c r="K58" s="54" t="str">
        <f>IF('Proje Bilgileri'!B48&lt;&gt;"",IF(OR(F58&gt;R58,G58&gt;S58),0,D58+E58+F58+G58-H58-I58-J58),"")</f>
        <v/>
      </c>
      <c r="L58" s="59" t="str">
        <f t="shared" si="7"/>
        <v/>
      </c>
      <c r="M58" s="67">
        <f>'Proje Bilgileri'!E62</f>
        <v>0</v>
      </c>
      <c r="N58" s="55">
        <f t="shared" si="8"/>
        <v>0</v>
      </c>
      <c r="O58" s="55">
        <f t="shared" si="9"/>
        <v>0</v>
      </c>
      <c r="P58" s="55">
        <f t="shared" si="10"/>
        <v>0</v>
      </c>
      <c r="Q58" s="55">
        <f t="shared" si="11"/>
        <v>0</v>
      </c>
      <c r="R58" s="43">
        <f t="shared" si="12"/>
        <v>0</v>
      </c>
      <c r="S58" s="43">
        <f t="shared" si="12"/>
        <v>0</v>
      </c>
    </row>
    <row r="59" spans="1:19" ht="22.5" customHeight="1" x14ac:dyDescent="0.25">
      <c r="A59" s="44">
        <v>37</v>
      </c>
      <c r="B59" s="50" t="str">
        <f>IF('Proje Bilgileri'!B49&lt;&gt;"",'Proje Bilgileri'!B49,"")</f>
        <v/>
      </c>
      <c r="C59" s="209"/>
      <c r="D59" s="207"/>
      <c r="E59" s="210"/>
      <c r="F59" s="210"/>
      <c r="G59" s="210"/>
      <c r="H59" s="210"/>
      <c r="I59" s="210"/>
      <c r="J59" s="210"/>
      <c r="K59" s="54" t="str">
        <f>IF('Proje Bilgileri'!B49&lt;&gt;"",IF(OR(F59&gt;R59,G59&gt;S59),0,D59+E59+F59+G59-H59-I59-J59),"")</f>
        <v/>
      </c>
      <c r="L59" s="59" t="str">
        <f t="shared" si="7"/>
        <v/>
      </c>
      <c r="M59" s="67">
        <f>'Proje Bilgileri'!E63</f>
        <v>0</v>
      </c>
      <c r="N59" s="55">
        <f t="shared" si="8"/>
        <v>0</v>
      </c>
      <c r="O59" s="55">
        <f t="shared" si="9"/>
        <v>0</v>
      </c>
      <c r="P59" s="55">
        <f t="shared" si="10"/>
        <v>0</v>
      </c>
      <c r="Q59" s="55">
        <f t="shared" si="11"/>
        <v>0</v>
      </c>
      <c r="R59" s="43">
        <f t="shared" si="12"/>
        <v>0</v>
      </c>
      <c r="S59" s="43">
        <f t="shared" si="12"/>
        <v>0</v>
      </c>
    </row>
    <row r="60" spans="1:19" ht="22.5" customHeight="1" x14ac:dyDescent="0.25">
      <c r="A60" s="44">
        <v>38</v>
      </c>
      <c r="B60" s="50" t="str">
        <f>IF('Proje Bilgileri'!B50&lt;&gt;"",'Proje Bilgileri'!B50,"")</f>
        <v/>
      </c>
      <c r="C60" s="209"/>
      <c r="D60" s="207"/>
      <c r="E60" s="210"/>
      <c r="F60" s="210"/>
      <c r="G60" s="210"/>
      <c r="H60" s="210"/>
      <c r="I60" s="210"/>
      <c r="J60" s="210"/>
      <c r="K60" s="54" t="str">
        <f>IF('Proje Bilgileri'!B50&lt;&gt;"",IF(OR(F60&gt;R60,G60&gt;S60),0,D60+E60+F60+G60-H60-I60-J60),"")</f>
        <v/>
      </c>
      <c r="L60" s="59" t="str">
        <f t="shared" si="7"/>
        <v/>
      </c>
      <c r="M60" s="67">
        <f>'Proje Bilgileri'!E64</f>
        <v>0</v>
      </c>
      <c r="N60" s="55">
        <f t="shared" si="8"/>
        <v>0</v>
      </c>
      <c r="O60" s="55">
        <f t="shared" si="9"/>
        <v>0</v>
      </c>
      <c r="P60" s="55">
        <f t="shared" si="10"/>
        <v>0</v>
      </c>
      <c r="Q60" s="55">
        <f t="shared" si="11"/>
        <v>0</v>
      </c>
      <c r="R60" s="43">
        <f t="shared" si="12"/>
        <v>0</v>
      </c>
      <c r="S60" s="43">
        <f t="shared" si="12"/>
        <v>0</v>
      </c>
    </row>
    <row r="61" spans="1:19" ht="22.5" customHeight="1" x14ac:dyDescent="0.25">
      <c r="A61" s="44">
        <v>39</v>
      </c>
      <c r="B61" s="50" t="str">
        <f>IF('Proje Bilgileri'!B51&lt;&gt;"",'Proje Bilgileri'!B51,"")</f>
        <v/>
      </c>
      <c r="C61" s="209"/>
      <c r="D61" s="207"/>
      <c r="E61" s="210"/>
      <c r="F61" s="210"/>
      <c r="G61" s="210"/>
      <c r="H61" s="210"/>
      <c r="I61" s="210"/>
      <c r="J61" s="210"/>
      <c r="K61" s="54" t="str">
        <f>IF('Proje Bilgileri'!B51&lt;&gt;"",IF(OR(F61&gt;R61,G61&gt;S61),0,D61+E61+F61+G61-H61-I61-J61),"")</f>
        <v/>
      </c>
      <c r="L61" s="59" t="str">
        <f t="shared" si="7"/>
        <v/>
      </c>
      <c r="M61" s="67">
        <f>'Proje Bilgileri'!E65</f>
        <v>0</v>
      </c>
      <c r="N61" s="55">
        <f t="shared" si="8"/>
        <v>0</v>
      </c>
      <c r="O61" s="55">
        <f t="shared" si="9"/>
        <v>0</v>
      </c>
      <c r="P61" s="55">
        <f t="shared" si="10"/>
        <v>0</v>
      </c>
      <c r="Q61" s="55">
        <f t="shared" si="11"/>
        <v>0</v>
      </c>
      <c r="R61" s="43">
        <f t="shared" si="12"/>
        <v>0</v>
      </c>
      <c r="S61" s="43">
        <f t="shared" si="12"/>
        <v>0</v>
      </c>
    </row>
    <row r="62" spans="1:19" ht="22.5" customHeight="1" x14ac:dyDescent="0.25">
      <c r="A62" s="44">
        <v>40</v>
      </c>
      <c r="B62" s="50" t="str">
        <f>IF('Proje Bilgileri'!B52&lt;&gt;"",'Proje Bilgileri'!B52,"")</f>
        <v/>
      </c>
      <c r="C62" s="209"/>
      <c r="D62" s="207"/>
      <c r="E62" s="210"/>
      <c r="F62" s="210"/>
      <c r="G62" s="210"/>
      <c r="H62" s="210"/>
      <c r="I62" s="210"/>
      <c r="J62" s="210"/>
      <c r="K62" s="54" t="str">
        <f>IF('Proje Bilgileri'!B52&lt;&gt;"",IF(OR(F62&gt;R62,G62&gt;S62),0,D62+E62+F62+G62-H62-I62-J62),"")</f>
        <v/>
      </c>
      <c r="L62" s="59" t="str">
        <f t="shared" si="7"/>
        <v/>
      </c>
      <c r="M62" s="67">
        <f>'Proje Bilgileri'!E66</f>
        <v>0</v>
      </c>
      <c r="N62" s="55">
        <f t="shared" si="8"/>
        <v>0</v>
      </c>
      <c r="O62" s="55">
        <f t="shared" si="9"/>
        <v>0</v>
      </c>
      <c r="P62" s="55">
        <f t="shared" si="10"/>
        <v>0</v>
      </c>
      <c r="Q62" s="55">
        <f t="shared" si="11"/>
        <v>0</v>
      </c>
      <c r="R62" s="43">
        <f t="shared" si="12"/>
        <v>0</v>
      </c>
      <c r="S62" s="43">
        <f t="shared" si="12"/>
        <v>0</v>
      </c>
    </row>
    <row r="63" spans="1:19" ht="30.75" customHeight="1" x14ac:dyDescent="0.25">
      <c r="A63" s="302" t="s">
        <v>66</v>
      </c>
      <c r="B63" s="302"/>
      <c r="C63" s="60" t="str">
        <f>IF($K$29&gt;0,SUM(C43:C62),"")</f>
        <v/>
      </c>
      <c r="D63" s="61" t="str">
        <f t="shared" ref="D63:J63" si="13">IF($K$29&gt;0,SUM(D43:D62),"")</f>
        <v/>
      </c>
      <c r="E63" s="62" t="str">
        <f t="shared" si="13"/>
        <v/>
      </c>
      <c r="F63" s="62" t="str">
        <f t="shared" si="13"/>
        <v/>
      </c>
      <c r="G63" s="62" t="str">
        <f t="shared" si="13"/>
        <v/>
      </c>
      <c r="H63" s="62" t="str">
        <f t="shared" si="13"/>
        <v/>
      </c>
      <c r="I63" s="62" t="str">
        <f t="shared" si="13"/>
        <v/>
      </c>
      <c r="J63" s="62" t="str">
        <f t="shared" si="13"/>
        <v/>
      </c>
      <c r="K63" s="62">
        <f>SUM(K43:K62)</f>
        <v>0</v>
      </c>
    </row>
    <row r="64" spans="1:19" x14ac:dyDescent="0.25">
      <c r="A64" s="301" t="s">
        <v>67</v>
      </c>
      <c r="B64" s="301"/>
      <c r="C64" s="301"/>
      <c r="D64" s="301"/>
      <c r="E64" s="301"/>
      <c r="F64" s="301"/>
      <c r="G64" s="301"/>
      <c r="H64" s="301"/>
      <c r="I64" s="301"/>
      <c r="J64" s="301"/>
      <c r="K64" s="301"/>
      <c r="L64" s="57"/>
      <c r="N64" s="68"/>
      <c r="O64" s="68"/>
      <c r="P64" s="68"/>
      <c r="Q64" s="68"/>
      <c r="R64" s="68"/>
      <c r="S64" s="68"/>
    </row>
    <row r="65" spans="1:17" x14ac:dyDescent="0.25">
      <c r="L65" s="57"/>
      <c r="N65" s="68"/>
      <c r="O65" s="68"/>
      <c r="P65" s="68"/>
      <c r="Q65" s="68"/>
    </row>
    <row r="66" spans="1:17" x14ac:dyDescent="0.25">
      <c r="A66" s="45" t="s">
        <v>68</v>
      </c>
      <c r="B66" t="s">
        <v>69</v>
      </c>
      <c r="C66" s="288" t="s">
        <v>70</v>
      </c>
      <c r="D66" s="288"/>
      <c r="E66" s="297" t="s">
        <v>71</v>
      </c>
      <c r="F66" s="297"/>
      <c r="G66" s="297"/>
      <c r="H66" s="71"/>
      <c r="I66" s="71"/>
      <c r="L66" s="57"/>
      <c r="N66" s="68"/>
      <c r="O66" s="68"/>
      <c r="P66" s="68"/>
      <c r="Q66" s="68"/>
    </row>
    <row r="67" spans="1:17" x14ac:dyDescent="0.25">
      <c r="C67" s="288" t="s">
        <v>72</v>
      </c>
      <c r="D67" s="288"/>
      <c r="E67" s="289"/>
      <c r="F67" s="289"/>
      <c r="G67" s="289"/>
      <c r="H67" s="68"/>
      <c r="I67" s="68"/>
      <c r="L67" s="57"/>
      <c r="N67" s="68"/>
      <c r="O67" s="68"/>
      <c r="P67" s="68"/>
      <c r="Q67" s="68"/>
    </row>
  </sheetData>
  <sheetProtection algorithmName="SHA-512" hashValue="l2jpQRDxvTA+IJ5A/gnU2jyMO5sa0QAaVj4oBZW5sJqg+2STxBeWfBUuf+l0RM1FckaoHmQI7qsG2TJAOpoIMA==" saltValue="XILMAZKIiPNFFJu+A34Lmg==" spinCount="100000" sheet="1" objects="1" scenarios="1"/>
  <mergeCells count="48">
    <mergeCell ref="B6:K6"/>
    <mergeCell ref="A1:K1"/>
    <mergeCell ref="A2:K2"/>
    <mergeCell ref="A3:K3"/>
    <mergeCell ref="A4:K4"/>
    <mergeCell ref="B5:K5"/>
    <mergeCell ref="R7:S7"/>
    <mergeCell ref="A7:A8"/>
    <mergeCell ref="B7:B8"/>
    <mergeCell ref="C7:C8"/>
    <mergeCell ref="D7:D8"/>
    <mergeCell ref="E7:E8"/>
    <mergeCell ref="F7:F8"/>
    <mergeCell ref="G7:G8"/>
    <mergeCell ref="H7:J7"/>
    <mergeCell ref="K7:K8"/>
    <mergeCell ref="N7:O7"/>
    <mergeCell ref="P7:Q7"/>
    <mergeCell ref="B40:K40"/>
    <mergeCell ref="A29:B29"/>
    <mergeCell ref="A30:K30"/>
    <mergeCell ref="C32:D32"/>
    <mergeCell ref="E32:G32"/>
    <mergeCell ref="C33:D33"/>
    <mergeCell ref="E33:G33"/>
    <mergeCell ref="A35:K35"/>
    <mergeCell ref="A36:K36"/>
    <mergeCell ref="A37:K37"/>
    <mergeCell ref="A38:K38"/>
    <mergeCell ref="B39:K39"/>
    <mergeCell ref="R41:S41"/>
    <mergeCell ref="A41:A42"/>
    <mergeCell ref="B41:B42"/>
    <mergeCell ref="C41:C42"/>
    <mergeCell ref="D41:D42"/>
    <mergeCell ref="E41:E42"/>
    <mergeCell ref="F41:F42"/>
    <mergeCell ref="G41:G42"/>
    <mergeCell ref="H41:J41"/>
    <mergeCell ref="K41:K42"/>
    <mergeCell ref="N41:O41"/>
    <mergeCell ref="P41:Q41"/>
    <mergeCell ref="A63:B63"/>
    <mergeCell ref="A64:K64"/>
    <mergeCell ref="C66:D66"/>
    <mergeCell ref="E66:G66"/>
    <mergeCell ref="C67:D67"/>
    <mergeCell ref="E67:G67"/>
  </mergeCells>
  <dataValidations count="4">
    <dataValidation type="whole" allowBlank="1" showInputMessage="1" showErrorMessage="1" error="Prim gün sayısı 30 günden fazla olamaz." sqref="C9:C28 C43:C62" xr:uid="{00000000-0002-0000-07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Çıplak Brüt Ücret+İkramiye)*%20,5. Emekli personel için en fazla (Çıplak Brüt Ücret + İkramiye) * %24,5 olabilir." sqref="F9:F28 F43:F62" xr:uid="{00000000-0002-0000-0700-000001000000}">
      <formula1>0</formula1>
      <formula2>R9</formula2>
    </dataValidation>
    <dataValidation type="decimal" allowBlank="1" showInputMessage="1" showErrorMessage="1" errorTitle="Fazla değer" error="İşsizlik Sigortasi İşveren Payı tavan değeri aşılmıştır. Lütfen bilgileri gözden geçiriniz." prompt="Emekli olmayan personel için en fazla (Çıplak Brüt Ücret+İkramiye) * %2 olabilir. Emekli personel için ise &quot;0&quot; olmalıdır." sqref="G9:G28 G43:G62" xr:uid="{00000000-0002-0000-0700-000002000000}">
      <formula1>0</formula1>
      <formula2>S9</formula2>
    </dataValidation>
    <dataValidation allowBlank="1" showInputMessage="1" showErrorMessage="1" prompt="Bordroda yer alan Çıplak Brüt Ücret yazılmalıdır. Her türlü ayni ve nakdi yardımlar dâhil edilMEmelidir." sqref="D9:D28 D43:D62" xr:uid="{00000000-0002-0000-0700-000003000000}"/>
  </dataValidations>
  <printOptions verticalCentered="1"/>
  <pageMargins left="0.19685039370078741" right="0.19685039370078741" top="0.39370078740157483" bottom="0.39370078740157483" header="0.31496062992125984" footer="0.31496062992125984"/>
  <pageSetup paperSize="9" scale="54" orientation="portrait" r:id="rId1"/>
  <headerFooter scaleWithDoc="0" alignWithMargins="0"/>
  <rowBreaks count="1" manualBreakCount="1">
    <brk id="2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pageSetUpPr fitToPage="1"/>
  </sheetPr>
  <dimension ref="A1:Z67"/>
  <sheetViews>
    <sheetView zoomScaleNormal="100" workbookViewId="0">
      <selection activeCell="C9" sqref="C9"/>
    </sheetView>
  </sheetViews>
  <sheetFormatPr defaultRowHeight="15" x14ac:dyDescent="0.25"/>
  <cols>
    <col min="2" max="2" width="34.7109375" customWidth="1"/>
    <col min="3" max="3" width="9.140625" style="68"/>
    <col min="4" max="6" width="12.7109375" customWidth="1"/>
    <col min="7" max="11" width="18.7109375" customWidth="1"/>
    <col min="12" max="12" width="47" style="56" bestFit="1" customWidth="1"/>
    <col min="13" max="19" width="10.5703125" hidden="1" customWidth="1"/>
  </cols>
  <sheetData>
    <row r="1" spans="1:26" ht="15.75" x14ac:dyDescent="0.25">
      <c r="A1" s="298" t="s">
        <v>49</v>
      </c>
      <c r="B1" s="298"/>
      <c r="C1" s="298"/>
      <c r="D1" s="298"/>
      <c r="E1" s="298"/>
      <c r="F1" s="298"/>
      <c r="G1" s="298"/>
      <c r="H1" s="298"/>
      <c r="I1" s="298"/>
      <c r="J1" s="298"/>
      <c r="K1" s="298"/>
    </row>
    <row r="2" spans="1:26" x14ac:dyDescent="0.25">
      <c r="A2" s="297" t="str">
        <f>IF(Dönem&lt;&gt;"",CONCATENATE(Dönem, ".Dönem"),"")</f>
        <v/>
      </c>
      <c r="B2" s="297"/>
      <c r="C2" s="297"/>
      <c r="D2" s="297"/>
      <c r="E2" s="297"/>
      <c r="F2" s="297"/>
      <c r="G2" s="297"/>
      <c r="H2" s="297"/>
      <c r="I2" s="297"/>
      <c r="J2" s="297"/>
      <c r="K2" s="297"/>
    </row>
    <row r="3" spans="1:26" x14ac:dyDescent="0.25">
      <c r="A3" s="297" t="str">
        <f>IF(DönemBaş&lt;&gt;"",CONCATENATE(VLOOKUP(MONTH(DönemBaş)+5,Takvim,2,0)," ayına aittir."),"")</f>
        <v/>
      </c>
      <c r="B3" s="297"/>
      <c r="C3" s="297"/>
      <c r="D3" s="297"/>
      <c r="E3" s="297"/>
      <c r="F3" s="297"/>
      <c r="G3" s="297"/>
      <c r="H3" s="297"/>
      <c r="I3" s="297"/>
      <c r="J3" s="297"/>
      <c r="K3" s="297"/>
    </row>
    <row r="4" spans="1:26" ht="18.75" customHeight="1" thickBot="1" x14ac:dyDescent="0.35">
      <c r="A4" s="303" t="s">
        <v>50</v>
      </c>
      <c r="B4" s="303"/>
      <c r="C4" s="303"/>
      <c r="D4" s="303"/>
      <c r="E4" s="303"/>
      <c r="F4" s="303"/>
      <c r="G4" s="303"/>
      <c r="H4" s="303"/>
      <c r="I4" s="303"/>
      <c r="J4" s="303"/>
      <c r="K4" s="303"/>
    </row>
    <row r="5" spans="1:26" ht="27" customHeight="1" thickBot="1" x14ac:dyDescent="0.3">
      <c r="A5" s="39" t="s">
        <v>1</v>
      </c>
      <c r="B5" s="299" t="str">
        <f>IF(ProjeNo&lt;&gt;"",ProjeNo,"")</f>
        <v/>
      </c>
      <c r="C5" s="299"/>
      <c r="D5" s="299"/>
      <c r="E5" s="299"/>
      <c r="F5" s="299"/>
      <c r="G5" s="299"/>
      <c r="H5" s="299"/>
      <c r="I5" s="299"/>
      <c r="J5" s="299"/>
      <c r="K5" s="300"/>
    </row>
    <row r="6" spans="1:26" ht="25.5" customHeight="1" thickBot="1" x14ac:dyDescent="0.3">
      <c r="A6" s="39" t="s">
        <v>2</v>
      </c>
      <c r="B6" s="299" t="str">
        <f>IF(ProjeAdı&lt;&gt;"",ProjeAdı,"")</f>
        <v/>
      </c>
      <c r="C6" s="299"/>
      <c r="D6" s="299"/>
      <c r="E6" s="299"/>
      <c r="F6" s="299"/>
      <c r="G6" s="299"/>
      <c r="H6" s="299"/>
      <c r="I6" s="299"/>
      <c r="J6" s="299"/>
      <c r="K6" s="300"/>
    </row>
    <row r="7" spans="1:26" ht="24" customHeight="1" thickBot="1" x14ac:dyDescent="0.3">
      <c r="A7" s="290" t="s">
        <v>10</v>
      </c>
      <c r="B7" s="290" t="s">
        <v>11</v>
      </c>
      <c r="C7" s="290" t="s">
        <v>51</v>
      </c>
      <c r="D7" s="290" t="s">
        <v>52</v>
      </c>
      <c r="E7" s="290" t="s">
        <v>53</v>
      </c>
      <c r="F7" s="290" t="s">
        <v>54</v>
      </c>
      <c r="G7" s="292" t="s">
        <v>55</v>
      </c>
      <c r="H7" s="294" t="s">
        <v>56</v>
      </c>
      <c r="I7" s="295"/>
      <c r="J7" s="296"/>
      <c r="K7" s="290" t="s">
        <v>57</v>
      </c>
      <c r="L7" s="57"/>
      <c r="N7" s="287" t="s">
        <v>8</v>
      </c>
      <c r="O7" s="287"/>
      <c r="P7" s="287" t="s">
        <v>58</v>
      </c>
      <c r="Q7" s="287"/>
      <c r="R7" s="287" t="s">
        <v>59</v>
      </c>
      <c r="S7" s="287"/>
    </row>
    <row r="8" spans="1:26" s="41" customFormat="1" ht="75" customHeight="1" thickBot="1" x14ac:dyDescent="0.3">
      <c r="A8" s="291"/>
      <c r="B8" s="291"/>
      <c r="C8" s="291"/>
      <c r="D8" s="291"/>
      <c r="E8" s="291"/>
      <c r="F8" s="291"/>
      <c r="G8" s="293"/>
      <c r="H8" s="70" t="s">
        <v>60</v>
      </c>
      <c r="I8" s="48" t="s">
        <v>61</v>
      </c>
      <c r="J8" s="49" t="s">
        <v>177</v>
      </c>
      <c r="K8" s="291"/>
      <c r="L8" s="58"/>
      <c r="M8" s="40" t="s">
        <v>14</v>
      </c>
      <c r="N8" s="40" t="s">
        <v>63</v>
      </c>
      <c r="O8" s="40" t="s">
        <v>64</v>
      </c>
      <c r="P8" s="40" t="s">
        <v>65</v>
      </c>
      <c r="Q8" s="40" t="s">
        <v>55</v>
      </c>
      <c r="R8" s="40" t="s">
        <v>65</v>
      </c>
      <c r="S8" s="40" t="s">
        <v>64</v>
      </c>
      <c r="Z8"/>
    </row>
    <row r="9" spans="1:26" ht="22.5" customHeight="1" x14ac:dyDescent="0.25">
      <c r="A9" s="51">
        <v>1</v>
      </c>
      <c r="B9" s="52" t="str">
        <f>IF('Proje Bilgileri'!B13&lt;&gt;"",'Proje Bilgileri'!B13,"")</f>
        <v/>
      </c>
      <c r="C9" s="206"/>
      <c r="D9" s="207"/>
      <c r="E9" s="207"/>
      <c r="F9" s="208"/>
      <c r="G9" s="208"/>
      <c r="H9" s="207"/>
      <c r="I9" s="207"/>
      <c r="J9" s="207"/>
      <c r="K9" s="54" t="str">
        <f>IF('Proje Bilgileri'!B13&lt;&gt;"",IF(OR(F9&gt;R9,G9&gt;S9),0,D9+E9+F9+G9-H9-I9-J9),"")</f>
        <v/>
      </c>
      <c r="L9" s="59" t="str">
        <f t="shared" ref="L9:L28" si="0">IF(OR(F9&gt;R9,G9&gt;S9),"Toplam maliyetin hesaplanabilmesi için SGK işveren payı ve işsizlik sigortası işveren payının tavan değerleri aşmaması gerekmektedir.","")</f>
        <v/>
      </c>
      <c r="M9" s="67">
        <f>'Proje Bilgileri'!E13</f>
        <v>0</v>
      </c>
      <c r="N9" s="55">
        <f t="shared" ref="N9:N28" si="1">IFERROR(IF(M9="EVET",VLOOKUP(YilDönem,SGKTAVAN,2,0)*0.245,VLOOKUP(YilDönem,SGKTAVAN,2,0)*0.205),0)</f>
        <v>0</v>
      </c>
      <c r="O9" s="55">
        <f t="shared" ref="O9:O28" si="2">IFERROR(IF(M9="EVET",0,VLOOKUP(YilDönem,SGKTAVAN,2,0)*0.02),0)</f>
        <v>0</v>
      </c>
      <c r="P9" s="55">
        <f>IF(M9="EVET",(D9+E9)*0.245,(D9+E9)*0.205)</f>
        <v>0</v>
      </c>
      <c r="Q9" s="55">
        <f t="shared" ref="Q9:Q28" si="3">IF(M9="EVET",0,(D9+E9)*0.02)</f>
        <v>0</v>
      </c>
      <c r="R9" s="43">
        <f>ROUNDUP(MIN(N9,P9),0)</f>
        <v>0</v>
      </c>
      <c r="S9" s="43">
        <f>ROUNDUP(MIN(O9,Q9),0)</f>
        <v>0</v>
      </c>
    </row>
    <row r="10" spans="1:26" ht="22.5" customHeight="1" x14ac:dyDescent="0.25">
      <c r="A10" s="44">
        <v>2</v>
      </c>
      <c r="B10" s="50" t="str">
        <f>IF('Proje Bilgileri'!B14&lt;&gt;"",'Proje Bilgileri'!B14,"")</f>
        <v/>
      </c>
      <c r="C10" s="209"/>
      <c r="D10" s="207"/>
      <c r="E10" s="210"/>
      <c r="F10" s="210"/>
      <c r="G10" s="210"/>
      <c r="H10" s="210"/>
      <c r="I10" s="210"/>
      <c r="J10" s="210"/>
      <c r="K10" s="54" t="str">
        <f>IF('Proje Bilgileri'!B14&lt;&gt;"",IF(OR(F10&gt;R10,G10&gt;S10),0,D10+E10+F10+G10-H10-I10-J10),"")</f>
        <v/>
      </c>
      <c r="L10" s="59" t="str">
        <f t="shared" si="0"/>
        <v/>
      </c>
      <c r="M10" s="67">
        <f>'Proje Bilgileri'!E14</f>
        <v>0</v>
      </c>
      <c r="N10" s="55">
        <f t="shared" si="1"/>
        <v>0</v>
      </c>
      <c r="O10" s="55">
        <f t="shared" si="2"/>
        <v>0</v>
      </c>
      <c r="P10" s="55">
        <f t="shared" ref="P10:P28" si="4">IF(M10="EVET",(D10+E10)*0.245,(D10+E10)*0.205)</f>
        <v>0</v>
      </c>
      <c r="Q10" s="55">
        <f t="shared" si="3"/>
        <v>0</v>
      </c>
      <c r="R10" s="43">
        <f t="shared" ref="R10:S28" si="5">ROUNDUP(MIN(N10,P10),0)</f>
        <v>0</v>
      </c>
      <c r="S10" s="43">
        <f t="shared" si="5"/>
        <v>0</v>
      </c>
    </row>
    <row r="11" spans="1:26" ht="22.5" customHeight="1" x14ac:dyDescent="0.25">
      <c r="A11" s="44">
        <v>3</v>
      </c>
      <c r="B11" s="50" t="str">
        <f>IF('Proje Bilgileri'!B15&lt;&gt;"",'Proje Bilgileri'!B15,"")</f>
        <v/>
      </c>
      <c r="C11" s="209"/>
      <c r="D11" s="207"/>
      <c r="E11" s="210"/>
      <c r="F11" s="210"/>
      <c r="G11" s="210"/>
      <c r="H11" s="210"/>
      <c r="I11" s="210"/>
      <c r="J11" s="210"/>
      <c r="K11" s="54" t="str">
        <f>IF('Proje Bilgileri'!B15&lt;&gt;"",IF(OR(F11&gt;R11,G11&gt;S11),0,D11+E11+F11+G11-H11-I11-J11),"")</f>
        <v/>
      </c>
      <c r="L11" s="59" t="str">
        <f t="shared" si="0"/>
        <v/>
      </c>
      <c r="M11" s="67">
        <f>'Proje Bilgileri'!E15</f>
        <v>0</v>
      </c>
      <c r="N11" s="55">
        <f t="shared" si="1"/>
        <v>0</v>
      </c>
      <c r="O11" s="55">
        <f t="shared" si="2"/>
        <v>0</v>
      </c>
      <c r="P11" s="55">
        <f t="shared" si="4"/>
        <v>0</v>
      </c>
      <c r="Q11" s="55">
        <f t="shared" si="3"/>
        <v>0</v>
      </c>
      <c r="R11" s="43">
        <f t="shared" si="5"/>
        <v>0</v>
      </c>
      <c r="S11" s="43">
        <f t="shared" si="5"/>
        <v>0</v>
      </c>
    </row>
    <row r="12" spans="1:26" ht="22.5" customHeight="1" x14ac:dyDescent="0.25">
      <c r="A12" s="44">
        <v>4</v>
      </c>
      <c r="B12" s="50" t="str">
        <f>IF('Proje Bilgileri'!B16&lt;&gt;"",'Proje Bilgileri'!B16,"")</f>
        <v/>
      </c>
      <c r="C12" s="209"/>
      <c r="D12" s="207"/>
      <c r="E12" s="210"/>
      <c r="F12" s="210"/>
      <c r="G12" s="210"/>
      <c r="H12" s="210"/>
      <c r="I12" s="210"/>
      <c r="J12" s="210"/>
      <c r="K12" s="54" t="str">
        <f>IF('Proje Bilgileri'!B16&lt;&gt;"",IF(OR(F12&gt;R12,G12&gt;S12),0,D12+E12+F12+G12-H12-I12-J12),"")</f>
        <v/>
      </c>
      <c r="L12" s="59" t="str">
        <f t="shared" si="0"/>
        <v/>
      </c>
      <c r="M12" s="67">
        <f>'Proje Bilgileri'!E16</f>
        <v>0</v>
      </c>
      <c r="N12" s="55">
        <f t="shared" si="1"/>
        <v>0</v>
      </c>
      <c r="O12" s="55">
        <f t="shared" si="2"/>
        <v>0</v>
      </c>
      <c r="P12" s="55">
        <f t="shared" si="4"/>
        <v>0</v>
      </c>
      <c r="Q12" s="55">
        <f t="shared" si="3"/>
        <v>0</v>
      </c>
      <c r="R12" s="43">
        <f t="shared" si="5"/>
        <v>0</v>
      </c>
      <c r="S12" s="43">
        <f t="shared" si="5"/>
        <v>0</v>
      </c>
    </row>
    <row r="13" spans="1:26" ht="22.5" customHeight="1" x14ac:dyDescent="0.25">
      <c r="A13" s="44">
        <v>5</v>
      </c>
      <c r="B13" s="50" t="str">
        <f>IF('Proje Bilgileri'!B17&lt;&gt;"",'Proje Bilgileri'!B17,"")</f>
        <v/>
      </c>
      <c r="C13" s="209"/>
      <c r="D13" s="207"/>
      <c r="E13" s="210"/>
      <c r="F13" s="210"/>
      <c r="G13" s="210"/>
      <c r="H13" s="210"/>
      <c r="I13" s="210"/>
      <c r="J13" s="210"/>
      <c r="K13" s="54" t="str">
        <f>IF('Proje Bilgileri'!B17&lt;&gt;"",IF(OR(F13&gt;R13,G13&gt;S13),0,D13+E13+F13+G13-H13-I13-J13),"")</f>
        <v/>
      </c>
      <c r="L13" s="59" t="str">
        <f t="shared" si="0"/>
        <v/>
      </c>
      <c r="M13" s="67">
        <f>'Proje Bilgileri'!E17</f>
        <v>0</v>
      </c>
      <c r="N13" s="55">
        <f t="shared" si="1"/>
        <v>0</v>
      </c>
      <c r="O13" s="55">
        <f t="shared" si="2"/>
        <v>0</v>
      </c>
      <c r="P13" s="55">
        <f t="shared" si="4"/>
        <v>0</v>
      </c>
      <c r="Q13" s="55">
        <f t="shared" si="3"/>
        <v>0</v>
      </c>
      <c r="R13" s="43">
        <f t="shared" si="5"/>
        <v>0</v>
      </c>
      <c r="S13" s="43">
        <f t="shared" si="5"/>
        <v>0</v>
      </c>
    </row>
    <row r="14" spans="1:26" ht="22.5" customHeight="1" x14ac:dyDescent="0.25">
      <c r="A14" s="44">
        <v>6</v>
      </c>
      <c r="B14" s="50" t="str">
        <f>IF('Proje Bilgileri'!B18&lt;&gt;"",'Proje Bilgileri'!B18,"")</f>
        <v/>
      </c>
      <c r="C14" s="209"/>
      <c r="D14" s="207"/>
      <c r="E14" s="210"/>
      <c r="F14" s="210"/>
      <c r="G14" s="210"/>
      <c r="H14" s="210"/>
      <c r="I14" s="210"/>
      <c r="J14" s="210"/>
      <c r="K14" s="54" t="str">
        <f>IF('Proje Bilgileri'!B18&lt;&gt;"",IF(OR(F14&gt;R14,G14&gt;S14),0,D14+E14+F14+G14-H14-I14-J14),"")</f>
        <v/>
      </c>
      <c r="L14" s="59" t="str">
        <f t="shared" si="0"/>
        <v/>
      </c>
      <c r="M14" s="67">
        <f>'Proje Bilgileri'!E18</f>
        <v>0</v>
      </c>
      <c r="N14" s="55">
        <f t="shared" si="1"/>
        <v>0</v>
      </c>
      <c r="O14" s="55">
        <f t="shared" si="2"/>
        <v>0</v>
      </c>
      <c r="P14" s="55">
        <f t="shared" si="4"/>
        <v>0</v>
      </c>
      <c r="Q14" s="55">
        <f t="shared" si="3"/>
        <v>0</v>
      </c>
      <c r="R14" s="43">
        <f t="shared" si="5"/>
        <v>0</v>
      </c>
      <c r="S14" s="43">
        <f t="shared" si="5"/>
        <v>0</v>
      </c>
    </row>
    <row r="15" spans="1:26" ht="22.5" customHeight="1" x14ac:dyDescent="0.25">
      <c r="A15" s="44">
        <v>7</v>
      </c>
      <c r="B15" s="50" t="str">
        <f>IF('Proje Bilgileri'!B19&lt;&gt;"",'Proje Bilgileri'!B19,"")</f>
        <v/>
      </c>
      <c r="C15" s="209"/>
      <c r="D15" s="207"/>
      <c r="E15" s="210"/>
      <c r="F15" s="210"/>
      <c r="G15" s="210"/>
      <c r="H15" s="210"/>
      <c r="I15" s="210"/>
      <c r="J15" s="210"/>
      <c r="K15" s="54" t="str">
        <f>IF('Proje Bilgileri'!B19&lt;&gt;"",IF(OR(F15&gt;R15,G15&gt;S15),0,D15+E15+F15+G15-H15-I15-J15),"")</f>
        <v/>
      </c>
      <c r="L15" s="59" t="str">
        <f t="shared" si="0"/>
        <v/>
      </c>
      <c r="M15" s="67">
        <f>'Proje Bilgileri'!E19</f>
        <v>0</v>
      </c>
      <c r="N15" s="55">
        <f t="shared" si="1"/>
        <v>0</v>
      </c>
      <c r="O15" s="55">
        <f t="shared" si="2"/>
        <v>0</v>
      </c>
      <c r="P15" s="55">
        <f t="shared" si="4"/>
        <v>0</v>
      </c>
      <c r="Q15" s="55">
        <f t="shared" si="3"/>
        <v>0</v>
      </c>
      <c r="R15" s="43">
        <f t="shared" si="5"/>
        <v>0</v>
      </c>
      <c r="S15" s="43">
        <f t="shared" si="5"/>
        <v>0</v>
      </c>
    </row>
    <row r="16" spans="1:26" ht="22.5" customHeight="1" x14ac:dyDescent="0.25">
      <c r="A16" s="44">
        <v>8</v>
      </c>
      <c r="B16" s="50" t="str">
        <f>IF('Proje Bilgileri'!B20&lt;&gt;"",'Proje Bilgileri'!B20,"")</f>
        <v/>
      </c>
      <c r="C16" s="209"/>
      <c r="D16" s="207"/>
      <c r="E16" s="210"/>
      <c r="F16" s="210"/>
      <c r="G16" s="210"/>
      <c r="H16" s="210"/>
      <c r="I16" s="210"/>
      <c r="J16" s="210"/>
      <c r="K16" s="54" t="str">
        <f>IF('Proje Bilgileri'!B20&lt;&gt;"",IF(OR(F16&gt;R16,G16&gt;S16),0,D16+E16+F16+G16-H16-I16-J16),"")</f>
        <v/>
      </c>
      <c r="L16" s="59" t="str">
        <f t="shared" si="0"/>
        <v/>
      </c>
      <c r="M16" s="67">
        <f>'Proje Bilgileri'!E20</f>
        <v>0</v>
      </c>
      <c r="N16" s="55">
        <f t="shared" si="1"/>
        <v>0</v>
      </c>
      <c r="O16" s="55">
        <f t="shared" si="2"/>
        <v>0</v>
      </c>
      <c r="P16" s="55">
        <f t="shared" si="4"/>
        <v>0</v>
      </c>
      <c r="Q16" s="55">
        <f t="shared" si="3"/>
        <v>0</v>
      </c>
      <c r="R16" s="43">
        <f t="shared" si="5"/>
        <v>0</v>
      </c>
      <c r="S16" s="43">
        <f t="shared" si="5"/>
        <v>0</v>
      </c>
    </row>
    <row r="17" spans="1:19" ht="22.5" customHeight="1" x14ac:dyDescent="0.25">
      <c r="A17" s="44">
        <v>9</v>
      </c>
      <c r="B17" s="50" t="str">
        <f>IF('Proje Bilgileri'!B21&lt;&gt;"",'Proje Bilgileri'!B21,"")</f>
        <v/>
      </c>
      <c r="C17" s="209"/>
      <c r="D17" s="207"/>
      <c r="E17" s="210"/>
      <c r="F17" s="210"/>
      <c r="G17" s="210"/>
      <c r="H17" s="210"/>
      <c r="I17" s="210"/>
      <c r="J17" s="210"/>
      <c r="K17" s="54" t="str">
        <f>IF('Proje Bilgileri'!B21&lt;&gt;"",IF(OR(F17&gt;R17,G17&gt;S17),0,D17+E17+F17+G17-H17-I17-J17),"")</f>
        <v/>
      </c>
      <c r="L17" s="59" t="str">
        <f t="shared" si="0"/>
        <v/>
      </c>
      <c r="M17" s="67">
        <f>'Proje Bilgileri'!E21</f>
        <v>0</v>
      </c>
      <c r="N17" s="55">
        <f t="shared" si="1"/>
        <v>0</v>
      </c>
      <c r="O17" s="55">
        <f t="shared" si="2"/>
        <v>0</v>
      </c>
      <c r="P17" s="55">
        <f t="shared" si="4"/>
        <v>0</v>
      </c>
      <c r="Q17" s="55">
        <f t="shared" si="3"/>
        <v>0</v>
      </c>
      <c r="R17" s="43">
        <f t="shared" si="5"/>
        <v>0</v>
      </c>
      <c r="S17" s="43">
        <f t="shared" si="5"/>
        <v>0</v>
      </c>
    </row>
    <row r="18" spans="1:19" ht="22.5" customHeight="1" x14ac:dyDescent="0.25">
      <c r="A18" s="44">
        <v>10</v>
      </c>
      <c r="B18" s="50" t="str">
        <f>IF('Proje Bilgileri'!B22&lt;&gt;"",'Proje Bilgileri'!B22,"")</f>
        <v/>
      </c>
      <c r="C18" s="209"/>
      <c r="D18" s="207"/>
      <c r="E18" s="210"/>
      <c r="F18" s="210"/>
      <c r="G18" s="210"/>
      <c r="H18" s="210"/>
      <c r="I18" s="210"/>
      <c r="J18" s="210"/>
      <c r="K18" s="54" t="str">
        <f>IF('Proje Bilgileri'!B22&lt;&gt;"",IF(OR(F18&gt;R18,G18&gt;S18),0,D18+E18+F18+G18-H18-I18-J18),"")</f>
        <v/>
      </c>
      <c r="L18" s="59" t="str">
        <f t="shared" si="0"/>
        <v/>
      </c>
      <c r="M18" s="67">
        <f>'Proje Bilgileri'!E22</f>
        <v>0</v>
      </c>
      <c r="N18" s="55">
        <f t="shared" si="1"/>
        <v>0</v>
      </c>
      <c r="O18" s="55">
        <f t="shared" si="2"/>
        <v>0</v>
      </c>
      <c r="P18" s="55">
        <f t="shared" si="4"/>
        <v>0</v>
      </c>
      <c r="Q18" s="55">
        <f t="shared" si="3"/>
        <v>0</v>
      </c>
      <c r="R18" s="43">
        <f t="shared" si="5"/>
        <v>0</v>
      </c>
      <c r="S18" s="43">
        <f t="shared" si="5"/>
        <v>0</v>
      </c>
    </row>
    <row r="19" spans="1:19" ht="22.5" customHeight="1" x14ac:dyDescent="0.25">
      <c r="A19" s="44">
        <v>11</v>
      </c>
      <c r="B19" s="50" t="str">
        <f>IF('Proje Bilgileri'!B23&lt;&gt;"",'Proje Bilgileri'!B23,"")</f>
        <v/>
      </c>
      <c r="C19" s="209"/>
      <c r="D19" s="207"/>
      <c r="E19" s="210"/>
      <c r="F19" s="210"/>
      <c r="G19" s="210"/>
      <c r="H19" s="210"/>
      <c r="I19" s="210"/>
      <c r="J19" s="210"/>
      <c r="K19" s="54" t="str">
        <f>IF('Proje Bilgileri'!B23&lt;&gt;"",IF(OR(F19&gt;R19,G19&gt;S19),0,D19+E19+F19+G19-H19-I19-J19),"")</f>
        <v/>
      </c>
      <c r="L19" s="59" t="str">
        <f t="shared" si="0"/>
        <v/>
      </c>
      <c r="M19" s="67">
        <f>'Proje Bilgileri'!E23</f>
        <v>0</v>
      </c>
      <c r="N19" s="55">
        <f t="shared" si="1"/>
        <v>0</v>
      </c>
      <c r="O19" s="55">
        <f t="shared" si="2"/>
        <v>0</v>
      </c>
      <c r="P19" s="55">
        <f t="shared" si="4"/>
        <v>0</v>
      </c>
      <c r="Q19" s="55">
        <f t="shared" si="3"/>
        <v>0</v>
      </c>
      <c r="R19" s="43">
        <f t="shared" si="5"/>
        <v>0</v>
      </c>
      <c r="S19" s="43">
        <f t="shared" si="5"/>
        <v>0</v>
      </c>
    </row>
    <row r="20" spans="1:19" ht="22.5" customHeight="1" x14ac:dyDescent="0.25">
      <c r="A20" s="44">
        <v>12</v>
      </c>
      <c r="B20" s="50" t="str">
        <f>IF('Proje Bilgileri'!B24&lt;&gt;"",'Proje Bilgileri'!B24,"")</f>
        <v/>
      </c>
      <c r="C20" s="209"/>
      <c r="D20" s="207"/>
      <c r="E20" s="210"/>
      <c r="F20" s="210"/>
      <c r="G20" s="210"/>
      <c r="H20" s="210"/>
      <c r="I20" s="210"/>
      <c r="J20" s="210"/>
      <c r="K20" s="54" t="str">
        <f>IF('Proje Bilgileri'!B24&lt;&gt;"",IF(OR(F20&gt;R20,G20&gt;S20),0,D20+E20+F20+G20-H20-I20-J20),"")</f>
        <v/>
      </c>
      <c r="L20" s="59" t="str">
        <f t="shared" si="0"/>
        <v/>
      </c>
      <c r="M20" s="67">
        <f>'Proje Bilgileri'!E24</f>
        <v>0</v>
      </c>
      <c r="N20" s="55">
        <f t="shared" si="1"/>
        <v>0</v>
      </c>
      <c r="O20" s="55">
        <f t="shared" si="2"/>
        <v>0</v>
      </c>
      <c r="P20" s="55">
        <f t="shared" si="4"/>
        <v>0</v>
      </c>
      <c r="Q20" s="55">
        <f t="shared" si="3"/>
        <v>0</v>
      </c>
      <c r="R20" s="43">
        <f t="shared" si="5"/>
        <v>0</v>
      </c>
      <c r="S20" s="43">
        <f t="shared" si="5"/>
        <v>0</v>
      </c>
    </row>
    <row r="21" spans="1:19" ht="22.5" customHeight="1" x14ac:dyDescent="0.25">
      <c r="A21" s="44">
        <v>13</v>
      </c>
      <c r="B21" s="50" t="str">
        <f>IF('Proje Bilgileri'!B25&lt;&gt;"",'Proje Bilgileri'!B25,"")</f>
        <v/>
      </c>
      <c r="C21" s="209"/>
      <c r="D21" s="207"/>
      <c r="E21" s="210"/>
      <c r="F21" s="210"/>
      <c r="G21" s="210"/>
      <c r="H21" s="210"/>
      <c r="I21" s="210"/>
      <c r="J21" s="210"/>
      <c r="K21" s="54" t="str">
        <f>IF('Proje Bilgileri'!B25&lt;&gt;"",IF(OR(F21&gt;R21,G21&gt;S21),0,D21+E21+F21+G21-H21-I21-J21),"")</f>
        <v/>
      </c>
      <c r="L21" s="59" t="str">
        <f t="shared" si="0"/>
        <v/>
      </c>
      <c r="M21" s="67">
        <f>'Proje Bilgileri'!E25</f>
        <v>0</v>
      </c>
      <c r="N21" s="55">
        <f t="shared" si="1"/>
        <v>0</v>
      </c>
      <c r="O21" s="55">
        <f t="shared" si="2"/>
        <v>0</v>
      </c>
      <c r="P21" s="55">
        <f t="shared" si="4"/>
        <v>0</v>
      </c>
      <c r="Q21" s="55">
        <f t="shared" si="3"/>
        <v>0</v>
      </c>
      <c r="R21" s="43">
        <f t="shared" si="5"/>
        <v>0</v>
      </c>
      <c r="S21" s="43">
        <f t="shared" si="5"/>
        <v>0</v>
      </c>
    </row>
    <row r="22" spans="1:19" ht="22.5" customHeight="1" x14ac:dyDescent="0.25">
      <c r="A22" s="44">
        <v>14</v>
      </c>
      <c r="B22" s="50" t="str">
        <f>IF('Proje Bilgileri'!B26&lt;&gt;"",'Proje Bilgileri'!B26,"")</f>
        <v/>
      </c>
      <c r="C22" s="209"/>
      <c r="D22" s="207"/>
      <c r="E22" s="210"/>
      <c r="F22" s="210"/>
      <c r="G22" s="210"/>
      <c r="H22" s="210"/>
      <c r="I22" s="210"/>
      <c r="J22" s="210"/>
      <c r="K22" s="54" t="str">
        <f>IF('Proje Bilgileri'!B26&lt;&gt;"",IF(OR(F22&gt;R22,G22&gt;S22),0,D22+E22+F22+G22-H22-I22-J22),"")</f>
        <v/>
      </c>
      <c r="L22" s="59" t="str">
        <f t="shared" si="0"/>
        <v/>
      </c>
      <c r="M22" s="67">
        <f>'Proje Bilgileri'!E26</f>
        <v>0</v>
      </c>
      <c r="N22" s="55">
        <f t="shared" si="1"/>
        <v>0</v>
      </c>
      <c r="O22" s="55">
        <f t="shared" si="2"/>
        <v>0</v>
      </c>
      <c r="P22" s="55">
        <f t="shared" si="4"/>
        <v>0</v>
      </c>
      <c r="Q22" s="55">
        <f t="shared" si="3"/>
        <v>0</v>
      </c>
      <c r="R22" s="43">
        <f t="shared" si="5"/>
        <v>0</v>
      </c>
      <c r="S22" s="43">
        <f t="shared" si="5"/>
        <v>0</v>
      </c>
    </row>
    <row r="23" spans="1:19" ht="22.5" customHeight="1" x14ac:dyDescent="0.25">
      <c r="A23" s="44">
        <v>15</v>
      </c>
      <c r="B23" s="50" t="str">
        <f>IF('Proje Bilgileri'!B27&lt;&gt;"",'Proje Bilgileri'!B27,"")</f>
        <v/>
      </c>
      <c r="C23" s="209"/>
      <c r="D23" s="207"/>
      <c r="E23" s="210"/>
      <c r="F23" s="210"/>
      <c r="G23" s="210"/>
      <c r="H23" s="210"/>
      <c r="I23" s="210"/>
      <c r="J23" s="210"/>
      <c r="K23" s="54" t="str">
        <f>IF('Proje Bilgileri'!B27&lt;&gt;"",IF(OR(F23&gt;R23,G23&gt;S23),0,D23+E23+F23+G23-H23-I23-J23),"")</f>
        <v/>
      </c>
      <c r="L23" s="59" t="str">
        <f t="shared" si="0"/>
        <v/>
      </c>
      <c r="M23" s="67">
        <f>'Proje Bilgileri'!E27</f>
        <v>0</v>
      </c>
      <c r="N23" s="55">
        <f t="shared" si="1"/>
        <v>0</v>
      </c>
      <c r="O23" s="55">
        <f t="shared" si="2"/>
        <v>0</v>
      </c>
      <c r="P23" s="55">
        <f t="shared" si="4"/>
        <v>0</v>
      </c>
      <c r="Q23" s="55">
        <f t="shared" si="3"/>
        <v>0</v>
      </c>
      <c r="R23" s="43">
        <f t="shared" si="5"/>
        <v>0</v>
      </c>
      <c r="S23" s="43">
        <f t="shared" si="5"/>
        <v>0</v>
      </c>
    </row>
    <row r="24" spans="1:19" ht="22.5" customHeight="1" x14ac:dyDescent="0.25">
      <c r="A24" s="44">
        <v>16</v>
      </c>
      <c r="B24" s="50" t="str">
        <f>IF('Proje Bilgileri'!B28&lt;&gt;"",'Proje Bilgileri'!B28,"")</f>
        <v/>
      </c>
      <c r="C24" s="209"/>
      <c r="D24" s="207"/>
      <c r="E24" s="210"/>
      <c r="F24" s="210"/>
      <c r="G24" s="210"/>
      <c r="H24" s="210"/>
      <c r="I24" s="210"/>
      <c r="J24" s="210"/>
      <c r="K24" s="54" t="str">
        <f>IF('Proje Bilgileri'!B28&lt;&gt;"",IF(OR(F24&gt;R24,G24&gt;S24),0,D24+E24+F24+G24-H24-I24-J24),"")</f>
        <v/>
      </c>
      <c r="L24" s="59" t="str">
        <f t="shared" si="0"/>
        <v/>
      </c>
      <c r="M24" s="67">
        <f>'Proje Bilgileri'!E28</f>
        <v>0</v>
      </c>
      <c r="N24" s="55">
        <f t="shared" si="1"/>
        <v>0</v>
      </c>
      <c r="O24" s="55">
        <f t="shared" si="2"/>
        <v>0</v>
      </c>
      <c r="P24" s="55">
        <f t="shared" si="4"/>
        <v>0</v>
      </c>
      <c r="Q24" s="55">
        <f t="shared" si="3"/>
        <v>0</v>
      </c>
      <c r="R24" s="43">
        <f t="shared" si="5"/>
        <v>0</v>
      </c>
      <c r="S24" s="43">
        <f t="shared" si="5"/>
        <v>0</v>
      </c>
    </row>
    <row r="25" spans="1:19" ht="22.5" customHeight="1" x14ac:dyDescent="0.25">
      <c r="A25" s="44">
        <v>17</v>
      </c>
      <c r="B25" s="50" t="str">
        <f>IF('Proje Bilgileri'!B29&lt;&gt;"",'Proje Bilgileri'!B29,"")</f>
        <v/>
      </c>
      <c r="C25" s="209"/>
      <c r="D25" s="207"/>
      <c r="E25" s="210"/>
      <c r="F25" s="210"/>
      <c r="G25" s="210"/>
      <c r="H25" s="210"/>
      <c r="I25" s="210"/>
      <c r="J25" s="210"/>
      <c r="K25" s="54" t="str">
        <f>IF('Proje Bilgileri'!B29&lt;&gt;"",IF(OR(F25&gt;R25,G25&gt;S25),0,D25+E25+F25+G25-H25-I25-J25),"")</f>
        <v/>
      </c>
      <c r="L25" s="59" t="str">
        <f t="shared" si="0"/>
        <v/>
      </c>
      <c r="M25" s="67">
        <f>'Proje Bilgileri'!E29</f>
        <v>0</v>
      </c>
      <c r="N25" s="55">
        <f t="shared" si="1"/>
        <v>0</v>
      </c>
      <c r="O25" s="55">
        <f t="shared" si="2"/>
        <v>0</v>
      </c>
      <c r="P25" s="55">
        <f t="shared" si="4"/>
        <v>0</v>
      </c>
      <c r="Q25" s="55">
        <f t="shared" si="3"/>
        <v>0</v>
      </c>
      <c r="R25" s="43">
        <f t="shared" si="5"/>
        <v>0</v>
      </c>
      <c r="S25" s="43">
        <f t="shared" si="5"/>
        <v>0</v>
      </c>
    </row>
    <row r="26" spans="1:19" ht="22.5" customHeight="1" x14ac:dyDescent="0.25">
      <c r="A26" s="44">
        <v>18</v>
      </c>
      <c r="B26" s="50" t="str">
        <f>IF('Proje Bilgileri'!B30&lt;&gt;"",'Proje Bilgileri'!B30,"")</f>
        <v/>
      </c>
      <c r="C26" s="209"/>
      <c r="D26" s="207"/>
      <c r="E26" s="210"/>
      <c r="F26" s="210"/>
      <c r="G26" s="210"/>
      <c r="H26" s="210"/>
      <c r="I26" s="210"/>
      <c r="J26" s="210"/>
      <c r="K26" s="54" t="str">
        <f>IF('Proje Bilgileri'!B30&lt;&gt;"",IF(OR(F26&gt;R26,G26&gt;S26),0,D26+E26+F26+G26-H26-I26-J26),"")</f>
        <v/>
      </c>
      <c r="L26" s="59" t="str">
        <f t="shared" si="0"/>
        <v/>
      </c>
      <c r="M26" s="67">
        <f>'Proje Bilgileri'!E30</f>
        <v>0</v>
      </c>
      <c r="N26" s="55">
        <f t="shared" si="1"/>
        <v>0</v>
      </c>
      <c r="O26" s="55">
        <f t="shared" si="2"/>
        <v>0</v>
      </c>
      <c r="P26" s="55">
        <f t="shared" si="4"/>
        <v>0</v>
      </c>
      <c r="Q26" s="55">
        <f t="shared" si="3"/>
        <v>0</v>
      </c>
      <c r="R26" s="43">
        <f t="shared" si="5"/>
        <v>0</v>
      </c>
      <c r="S26" s="43">
        <f t="shared" si="5"/>
        <v>0</v>
      </c>
    </row>
    <row r="27" spans="1:19" ht="22.5" customHeight="1" x14ac:dyDescent="0.25">
      <c r="A27" s="44">
        <v>19</v>
      </c>
      <c r="B27" s="50" t="str">
        <f>IF('Proje Bilgileri'!B31&lt;&gt;"",'Proje Bilgileri'!B31,"")</f>
        <v/>
      </c>
      <c r="C27" s="209"/>
      <c r="D27" s="207"/>
      <c r="E27" s="210"/>
      <c r="F27" s="210"/>
      <c r="G27" s="210"/>
      <c r="H27" s="210"/>
      <c r="I27" s="210"/>
      <c r="J27" s="210"/>
      <c r="K27" s="54" t="str">
        <f>IF('Proje Bilgileri'!B31&lt;&gt;"",IF(OR(F27&gt;R27,G27&gt;S27),0,D27+E27+F27+G27-H27-I27-J27),"")</f>
        <v/>
      </c>
      <c r="L27" s="59" t="str">
        <f t="shared" si="0"/>
        <v/>
      </c>
      <c r="M27" s="67">
        <f>'Proje Bilgileri'!E31</f>
        <v>0</v>
      </c>
      <c r="N27" s="55">
        <f t="shared" si="1"/>
        <v>0</v>
      </c>
      <c r="O27" s="55">
        <f t="shared" si="2"/>
        <v>0</v>
      </c>
      <c r="P27" s="55">
        <f t="shared" si="4"/>
        <v>0</v>
      </c>
      <c r="Q27" s="55">
        <f t="shared" si="3"/>
        <v>0</v>
      </c>
      <c r="R27" s="43">
        <f t="shared" si="5"/>
        <v>0</v>
      </c>
      <c r="S27" s="43">
        <f t="shared" si="5"/>
        <v>0</v>
      </c>
    </row>
    <row r="28" spans="1:19" ht="22.5" customHeight="1" x14ac:dyDescent="0.25">
      <c r="A28" s="44">
        <v>20</v>
      </c>
      <c r="B28" s="50" t="str">
        <f>IF('Proje Bilgileri'!B32&lt;&gt;"",'Proje Bilgileri'!B32,"")</f>
        <v/>
      </c>
      <c r="C28" s="209"/>
      <c r="D28" s="207"/>
      <c r="E28" s="210"/>
      <c r="F28" s="210"/>
      <c r="G28" s="210"/>
      <c r="H28" s="210"/>
      <c r="I28" s="210"/>
      <c r="J28" s="210"/>
      <c r="K28" s="54" t="str">
        <f>IF('Proje Bilgileri'!B32&lt;&gt;"",IF(OR(F28&gt;R28,G28&gt;S28),0,D28+E28+F28+G28-H28-I28-J28),"")</f>
        <v/>
      </c>
      <c r="L28" s="59" t="str">
        <f t="shared" si="0"/>
        <v/>
      </c>
      <c r="M28" s="67">
        <f>'Proje Bilgileri'!E32</f>
        <v>0</v>
      </c>
      <c r="N28" s="55">
        <f t="shared" si="1"/>
        <v>0</v>
      </c>
      <c r="O28" s="55">
        <f t="shared" si="2"/>
        <v>0</v>
      </c>
      <c r="P28" s="55">
        <f t="shared" si="4"/>
        <v>0</v>
      </c>
      <c r="Q28" s="55">
        <f t="shared" si="3"/>
        <v>0</v>
      </c>
      <c r="R28" s="43">
        <f t="shared" si="5"/>
        <v>0</v>
      </c>
      <c r="S28" s="43">
        <f t="shared" si="5"/>
        <v>0</v>
      </c>
    </row>
    <row r="29" spans="1:19" ht="30.75" customHeight="1" x14ac:dyDescent="0.25">
      <c r="A29" s="302" t="s">
        <v>66</v>
      </c>
      <c r="B29" s="302"/>
      <c r="C29" s="60" t="str">
        <f>IF($K$29&gt;0,SUM(C9:C28),"")</f>
        <v/>
      </c>
      <c r="D29" s="61" t="str">
        <f t="shared" ref="D29:J29" si="6">IF($K$29&gt;0,SUM(D9:D28),"")</f>
        <v/>
      </c>
      <c r="E29" s="62" t="str">
        <f t="shared" si="6"/>
        <v/>
      </c>
      <c r="F29" s="62" t="str">
        <f t="shared" si="6"/>
        <v/>
      </c>
      <c r="G29" s="62" t="str">
        <f t="shared" si="6"/>
        <v/>
      </c>
      <c r="H29" s="62" t="str">
        <f t="shared" si="6"/>
        <v/>
      </c>
      <c r="I29" s="62" t="str">
        <f t="shared" si="6"/>
        <v/>
      </c>
      <c r="J29" s="62" t="str">
        <f t="shared" si="6"/>
        <v/>
      </c>
      <c r="K29" s="62">
        <f>SUM(K9:K28)</f>
        <v>0</v>
      </c>
    </row>
    <row r="30" spans="1:19" x14ac:dyDescent="0.25">
      <c r="A30" s="301" t="s">
        <v>67</v>
      </c>
      <c r="B30" s="301"/>
      <c r="C30" s="301"/>
      <c r="D30" s="301"/>
      <c r="E30" s="301"/>
      <c r="F30" s="301"/>
      <c r="G30" s="301"/>
      <c r="H30" s="301"/>
      <c r="I30" s="301"/>
      <c r="J30" s="301"/>
      <c r="K30" s="301"/>
      <c r="L30" s="57"/>
      <c r="N30" s="68"/>
      <c r="O30" s="68"/>
      <c r="P30" s="68"/>
      <c r="Q30" s="68"/>
      <c r="R30" s="68"/>
      <c r="S30" s="68"/>
    </row>
    <row r="31" spans="1:19" x14ac:dyDescent="0.25">
      <c r="L31" s="57"/>
      <c r="N31" s="68"/>
      <c r="O31" s="68"/>
      <c r="P31" s="68"/>
      <c r="Q31" s="68"/>
    </row>
    <row r="32" spans="1:19" x14ac:dyDescent="0.25">
      <c r="A32" s="45" t="s">
        <v>68</v>
      </c>
      <c r="B32" t="s">
        <v>69</v>
      </c>
      <c r="C32" s="288" t="s">
        <v>70</v>
      </c>
      <c r="D32" s="288"/>
      <c r="E32" s="297" t="s">
        <v>71</v>
      </c>
      <c r="F32" s="297"/>
      <c r="G32" s="297"/>
      <c r="H32" s="71"/>
      <c r="I32" s="71"/>
      <c r="L32" s="57"/>
      <c r="N32" s="68"/>
      <c r="O32" s="68"/>
      <c r="P32" s="68"/>
      <c r="Q32" s="68"/>
    </row>
    <row r="33" spans="1:26" x14ac:dyDescent="0.25">
      <c r="C33" s="288" t="s">
        <v>72</v>
      </c>
      <c r="D33" s="288"/>
      <c r="E33" s="289"/>
      <c r="F33" s="289"/>
      <c r="G33" s="289"/>
      <c r="H33" s="68"/>
      <c r="I33" s="68"/>
      <c r="L33" s="57"/>
      <c r="N33" s="68"/>
      <c r="O33" s="68"/>
      <c r="P33" s="68"/>
      <c r="Q33" s="68"/>
    </row>
    <row r="35" spans="1:26" ht="15.75" x14ac:dyDescent="0.25">
      <c r="A35" s="298" t="s">
        <v>49</v>
      </c>
      <c r="B35" s="298"/>
      <c r="C35" s="298"/>
      <c r="D35" s="298"/>
      <c r="E35" s="298"/>
      <c r="F35" s="298"/>
      <c r="G35" s="298"/>
      <c r="H35" s="298"/>
      <c r="I35" s="298"/>
      <c r="J35" s="298"/>
      <c r="K35" s="298"/>
    </row>
    <row r="36" spans="1:26" x14ac:dyDescent="0.25">
      <c r="A36" s="297" t="str">
        <f>IF(Dönem&lt;&gt;"",CONCATENATE(Dönem, ".Dönem"),"")</f>
        <v/>
      </c>
      <c r="B36" s="297"/>
      <c r="C36" s="297"/>
      <c r="D36" s="297"/>
      <c r="E36" s="297"/>
      <c r="F36" s="297"/>
      <c r="G36" s="297"/>
      <c r="H36" s="297"/>
      <c r="I36" s="297"/>
      <c r="J36" s="297"/>
      <c r="K36" s="297"/>
    </row>
    <row r="37" spans="1:26" x14ac:dyDescent="0.25">
      <c r="A37" s="297" t="str">
        <f>IF(DönemBaş&lt;&gt;"",CONCATENATE(VLOOKUP(MONTH(DönemBaş)+5,Takvim,2,0)," ayına aittir."),"")</f>
        <v/>
      </c>
      <c r="B37" s="297"/>
      <c r="C37" s="297"/>
      <c r="D37" s="297"/>
      <c r="E37" s="297"/>
      <c r="F37" s="297"/>
      <c r="G37" s="297"/>
      <c r="H37" s="297"/>
      <c r="I37" s="297"/>
      <c r="J37" s="297"/>
      <c r="K37" s="297"/>
    </row>
    <row r="38" spans="1:26" ht="18.75" customHeight="1" thickBot="1" x14ac:dyDescent="0.35">
      <c r="A38" s="303" t="s">
        <v>50</v>
      </c>
      <c r="B38" s="303"/>
      <c r="C38" s="303"/>
      <c r="D38" s="303"/>
      <c r="E38" s="303"/>
      <c r="F38" s="303"/>
      <c r="G38" s="303"/>
      <c r="H38" s="303"/>
      <c r="I38" s="303"/>
      <c r="J38" s="303"/>
      <c r="K38" s="303"/>
    </row>
    <row r="39" spans="1:26" ht="27" customHeight="1" thickBot="1" x14ac:dyDescent="0.3">
      <c r="A39" s="39" t="s">
        <v>1</v>
      </c>
      <c r="B39" s="299" t="str">
        <f>IF(ProjeNo&lt;&gt;"",ProjeNo,"")</f>
        <v/>
      </c>
      <c r="C39" s="299"/>
      <c r="D39" s="299"/>
      <c r="E39" s="299"/>
      <c r="F39" s="299"/>
      <c r="G39" s="299"/>
      <c r="H39" s="299"/>
      <c r="I39" s="299"/>
      <c r="J39" s="299"/>
      <c r="K39" s="300"/>
    </row>
    <row r="40" spans="1:26" ht="25.5" customHeight="1" thickBot="1" x14ac:dyDescent="0.3">
      <c r="A40" s="39" t="s">
        <v>2</v>
      </c>
      <c r="B40" s="299" t="str">
        <f>IF(ProjeAdı&lt;&gt;"",ProjeAdı,"")</f>
        <v/>
      </c>
      <c r="C40" s="299"/>
      <c r="D40" s="299"/>
      <c r="E40" s="299"/>
      <c r="F40" s="299"/>
      <c r="G40" s="299"/>
      <c r="H40" s="299"/>
      <c r="I40" s="299"/>
      <c r="J40" s="299"/>
      <c r="K40" s="300"/>
    </row>
    <row r="41" spans="1:26" ht="24" customHeight="1" thickBot="1" x14ac:dyDescent="0.3">
      <c r="A41" s="290" t="s">
        <v>10</v>
      </c>
      <c r="B41" s="290" t="s">
        <v>11</v>
      </c>
      <c r="C41" s="290" t="s">
        <v>51</v>
      </c>
      <c r="D41" s="290" t="s">
        <v>52</v>
      </c>
      <c r="E41" s="290" t="s">
        <v>53</v>
      </c>
      <c r="F41" s="290" t="s">
        <v>54</v>
      </c>
      <c r="G41" s="292" t="s">
        <v>55</v>
      </c>
      <c r="H41" s="294" t="s">
        <v>56</v>
      </c>
      <c r="I41" s="295"/>
      <c r="J41" s="296"/>
      <c r="K41" s="290" t="s">
        <v>57</v>
      </c>
      <c r="L41" s="57"/>
      <c r="N41" s="287" t="s">
        <v>8</v>
      </c>
      <c r="O41" s="287"/>
      <c r="P41" s="287" t="s">
        <v>58</v>
      </c>
      <c r="Q41" s="287"/>
      <c r="R41" s="287" t="s">
        <v>59</v>
      </c>
      <c r="S41" s="287"/>
    </row>
    <row r="42" spans="1:26" s="41" customFormat="1" ht="75" customHeight="1" thickBot="1" x14ac:dyDescent="0.3">
      <c r="A42" s="291"/>
      <c r="B42" s="291"/>
      <c r="C42" s="291"/>
      <c r="D42" s="291"/>
      <c r="E42" s="291"/>
      <c r="F42" s="291"/>
      <c r="G42" s="293"/>
      <c r="H42" s="70" t="s">
        <v>60</v>
      </c>
      <c r="I42" s="48" t="s">
        <v>61</v>
      </c>
      <c r="J42" s="49" t="s">
        <v>62</v>
      </c>
      <c r="K42" s="291"/>
      <c r="L42" s="58"/>
      <c r="M42" s="40" t="s">
        <v>14</v>
      </c>
      <c r="N42" s="40" t="s">
        <v>63</v>
      </c>
      <c r="O42" s="40" t="s">
        <v>64</v>
      </c>
      <c r="P42" s="40" t="s">
        <v>65</v>
      </c>
      <c r="Q42" s="40" t="s">
        <v>55</v>
      </c>
      <c r="R42" s="40" t="s">
        <v>65</v>
      </c>
      <c r="S42" s="40" t="s">
        <v>64</v>
      </c>
      <c r="Z42"/>
    </row>
    <row r="43" spans="1:26" ht="22.5" customHeight="1" x14ac:dyDescent="0.25">
      <c r="A43" s="51">
        <v>21</v>
      </c>
      <c r="B43" s="52" t="str">
        <f>IF('Proje Bilgileri'!B33&lt;&gt;"",'Proje Bilgileri'!B33,"")</f>
        <v/>
      </c>
      <c r="C43" s="206"/>
      <c r="D43" s="207"/>
      <c r="E43" s="207"/>
      <c r="F43" s="208"/>
      <c r="G43" s="208"/>
      <c r="H43" s="207"/>
      <c r="I43" s="207"/>
      <c r="J43" s="207"/>
      <c r="K43" s="54" t="str">
        <f>IF('Proje Bilgileri'!B33&lt;&gt;"",IF(OR(F43&gt;R43,G43&gt;S43),0,D43+E43+F43+G43-H43-I43-J43),"")</f>
        <v/>
      </c>
      <c r="L43" s="59" t="str">
        <f t="shared" ref="L43:L62" si="7">IF(OR(F43&gt;R43,G43&gt;S43),"Toplam maliyetin hesaplanabilmesi için SGK işveren payı ve işsizlik sigortası işveren payının tavan değerleri aşmaması gerekmektedir.","")</f>
        <v/>
      </c>
      <c r="M43" s="67">
        <f>'Proje Bilgileri'!E47</f>
        <v>0</v>
      </c>
      <c r="N43" s="55">
        <f t="shared" ref="N43:N62" si="8">IFERROR(IF(M43="EVET",VLOOKUP(YilDönem,SGKTAVAN,2,0)*0.245,VLOOKUP(YilDönem,SGKTAVAN,2,0)*0.205),0)</f>
        <v>0</v>
      </c>
      <c r="O43" s="55">
        <f t="shared" ref="O43:O62" si="9">IFERROR(IF(M43="EVET",0,VLOOKUP(YilDönem,SGKTAVAN,2,0)*0.02),0)</f>
        <v>0</v>
      </c>
      <c r="P43" s="55">
        <f t="shared" ref="P43:P62" si="10">IF(M43="EVET",(D43+E43)*0.245,(D43+E43)*0.205)</f>
        <v>0</v>
      </c>
      <c r="Q43" s="55">
        <f t="shared" ref="Q43:Q62" si="11">IF(M43="EVET",0,(D43+E43)*0.02)</f>
        <v>0</v>
      </c>
      <c r="R43" s="43">
        <f>ROUNDUP(MIN(N43,P43),0)</f>
        <v>0</v>
      </c>
      <c r="S43" s="43">
        <f>ROUNDUP(MIN(O43,Q43),0)</f>
        <v>0</v>
      </c>
    </row>
    <row r="44" spans="1:26" ht="22.5" customHeight="1" x14ac:dyDescent="0.25">
      <c r="A44" s="44">
        <v>22</v>
      </c>
      <c r="B44" s="50" t="str">
        <f>IF('Proje Bilgileri'!B34&lt;&gt;"",'Proje Bilgileri'!B34,"")</f>
        <v/>
      </c>
      <c r="C44" s="209"/>
      <c r="D44" s="207"/>
      <c r="E44" s="210"/>
      <c r="F44" s="210"/>
      <c r="G44" s="210"/>
      <c r="H44" s="210"/>
      <c r="I44" s="210"/>
      <c r="J44" s="210"/>
      <c r="K44" s="54" t="str">
        <f>IF('Proje Bilgileri'!B34&lt;&gt;"",IF(OR(F44&gt;R44,G44&gt;S44),0,D44+E44+F44+G44-H44-I44-J44),"")</f>
        <v/>
      </c>
      <c r="L44" s="59" t="str">
        <f t="shared" si="7"/>
        <v/>
      </c>
      <c r="M44" s="67">
        <f>'Proje Bilgileri'!E48</f>
        <v>0</v>
      </c>
      <c r="N44" s="55">
        <f t="shared" si="8"/>
        <v>0</v>
      </c>
      <c r="O44" s="55">
        <f t="shared" si="9"/>
        <v>0</v>
      </c>
      <c r="P44" s="55">
        <f t="shared" si="10"/>
        <v>0</v>
      </c>
      <c r="Q44" s="55">
        <f t="shared" si="11"/>
        <v>0</v>
      </c>
      <c r="R44" s="43">
        <f t="shared" ref="R44:S62" si="12">ROUNDUP(MIN(N44,P44),0)</f>
        <v>0</v>
      </c>
      <c r="S44" s="43">
        <f t="shared" si="12"/>
        <v>0</v>
      </c>
    </row>
    <row r="45" spans="1:26" ht="22.5" customHeight="1" x14ac:dyDescent="0.25">
      <c r="A45" s="44">
        <v>23</v>
      </c>
      <c r="B45" s="50" t="str">
        <f>IF('Proje Bilgileri'!B35&lt;&gt;"",'Proje Bilgileri'!B35,"")</f>
        <v/>
      </c>
      <c r="C45" s="209"/>
      <c r="D45" s="207"/>
      <c r="E45" s="210"/>
      <c r="F45" s="210"/>
      <c r="G45" s="210"/>
      <c r="H45" s="210"/>
      <c r="I45" s="210"/>
      <c r="J45" s="210"/>
      <c r="K45" s="54" t="str">
        <f>IF('Proje Bilgileri'!B35&lt;&gt;"",IF(OR(F45&gt;R45,G45&gt;S45),0,D45+E45+F45+G45-H45-I45-J45),"")</f>
        <v/>
      </c>
      <c r="L45" s="59" t="str">
        <f t="shared" si="7"/>
        <v/>
      </c>
      <c r="M45" s="67">
        <f>'Proje Bilgileri'!E49</f>
        <v>0</v>
      </c>
      <c r="N45" s="55">
        <f t="shared" si="8"/>
        <v>0</v>
      </c>
      <c r="O45" s="55">
        <f t="shared" si="9"/>
        <v>0</v>
      </c>
      <c r="P45" s="55">
        <f t="shared" si="10"/>
        <v>0</v>
      </c>
      <c r="Q45" s="55">
        <f t="shared" si="11"/>
        <v>0</v>
      </c>
      <c r="R45" s="43">
        <f t="shared" si="12"/>
        <v>0</v>
      </c>
      <c r="S45" s="43">
        <f t="shared" si="12"/>
        <v>0</v>
      </c>
    </row>
    <row r="46" spans="1:26" ht="22.5" customHeight="1" x14ac:dyDescent="0.25">
      <c r="A46" s="44">
        <v>24</v>
      </c>
      <c r="B46" s="50" t="str">
        <f>IF('Proje Bilgileri'!B36&lt;&gt;"",'Proje Bilgileri'!B36,"")</f>
        <v/>
      </c>
      <c r="C46" s="209"/>
      <c r="D46" s="207"/>
      <c r="E46" s="210"/>
      <c r="F46" s="210"/>
      <c r="G46" s="210"/>
      <c r="H46" s="210"/>
      <c r="I46" s="210"/>
      <c r="J46" s="210"/>
      <c r="K46" s="54" t="str">
        <f>IF('Proje Bilgileri'!B36&lt;&gt;"",IF(OR(F46&gt;R46,G46&gt;S46),0,D46+E46+F46+G46-H46-I46-J46),"")</f>
        <v/>
      </c>
      <c r="L46" s="59" t="str">
        <f t="shared" si="7"/>
        <v/>
      </c>
      <c r="M46" s="67">
        <f>'Proje Bilgileri'!E50</f>
        <v>0</v>
      </c>
      <c r="N46" s="55">
        <f t="shared" si="8"/>
        <v>0</v>
      </c>
      <c r="O46" s="55">
        <f t="shared" si="9"/>
        <v>0</v>
      </c>
      <c r="P46" s="55">
        <f t="shared" si="10"/>
        <v>0</v>
      </c>
      <c r="Q46" s="55">
        <f t="shared" si="11"/>
        <v>0</v>
      </c>
      <c r="R46" s="43">
        <f t="shared" si="12"/>
        <v>0</v>
      </c>
      <c r="S46" s="43">
        <f t="shared" si="12"/>
        <v>0</v>
      </c>
    </row>
    <row r="47" spans="1:26" ht="22.5" customHeight="1" x14ac:dyDescent="0.25">
      <c r="A47" s="44">
        <v>25</v>
      </c>
      <c r="B47" s="50" t="str">
        <f>IF('Proje Bilgileri'!B37&lt;&gt;"",'Proje Bilgileri'!B37,"")</f>
        <v/>
      </c>
      <c r="C47" s="209"/>
      <c r="D47" s="207"/>
      <c r="E47" s="210"/>
      <c r="F47" s="210"/>
      <c r="G47" s="210"/>
      <c r="H47" s="210"/>
      <c r="I47" s="210"/>
      <c r="J47" s="210"/>
      <c r="K47" s="54" t="str">
        <f>IF('Proje Bilgileri'!B37&lt;&gt;"",IF(OR(F47&gt;R47,G47&gt;S47),0,D47+E47+F47+G47-H47-I47-J47),"")</f>
        <v/>
      </c>
      <c r="L47" s="59" t="str">
        <f t="shared" si="7"/>
        <v/>
      </c>
      <c r="M47" s="67">
        <f>'Proje Bilgileri'!E51</f>
        <v>0</v>
      </c>
      <c r="N47" s="55">
        <f t="shared" si="8"/>
        <v>0</v>
      </c>
      <c r="O47" s="55">
        <f t="shared" si="9"/>
        <v>0</v>
      </c>
      <c r="P47" s="55">
        <f t="shared" si="10"/>
        <v>0</v>
      </c>
      <c r="Q47" s="55">
        <f t="shared" si="11"/>
        <v>0</v>
      </c>
      <c r="R47" s="43">
        <f t="shared" si="12"/>
        <v>0</v>
      </c>
      <c r="S47" s="43">
        <f t="shared" si="12"/>
        <v>0</v>
      </c>
    </row>
    <row r="48" spans="1:26" ht="22.5" customHeight="1" x14ac:dyDescent="0.25">
      <c r="A48" s="44">
        <v>26</v>
      </c>
      <c r="B48" s="50" t="str">
        <f>IF('Proje Bilgileri'!B38&lt;&gt;"",'Proje Bilgileri'!B38,"")</f>
        <v/>
      </c>
      <c r="C48" s="209"/>
      <c r="D48" s="207"/>
      <c r="E48" s="210"/>
      <c r="F48" s="210"/>
      <c r="G48" s="210"/>
      <c r="H48" s="210"/>
      <c r="I48" s="210"/>
      <c r="J48" s="210"/>
      <c r="K48" s="54" t="str">
        <f>IF('Proje Bilgileri'!B38&lt;&gt;"",IF(OR(F48&gt;R48,G48&gt;S48),0,D48+E48+F48+G48-H48-I48-J48),"")</f>
        <v/>
      </c>
      <c r="L48" s="59" t="str">
        <f t="shared" si="7"/>
        <v/>
      </c>
      <c r="M48" s="67">
        <f>'Proje Bilgileri'!E52</f>
        <v>0</v>
      </c>
      <c r="N48" s="55">
        <f t="shared" si="8"/>
        <v>0</v>
      </c>
      <c r="O48" s="55">
        <f t="shared" si="9"/>
        <v>0</v>
      </c>
      <c r="P48" s="55">
        <f t="shared" si="10"/>
        <v>0</v>
      </c>
      <c r="Q48" s="55">
        <f t="shared" si="11"/>
        <v>0</v>
      </c>
      <c r="R48" s="43">
        <f t="shared" si="12"/>
        <v>0</v>
      </c>
      <c r="S48" s="43">
        <f t="shared" si="12"/>
        <v>0</v>
      </c>
    </row>
    <row r="49" spans="1:19" ht="22.5" customHeight="1" x14ac:dyDescent="0.25">
      <c r="A49" s="44">
        <v>27</v>
      </c>
      <c r="B49" s="50" t="str">
        <f>IF('Proje Bilgileri'!B39&lt;&gt;"",'Proje Bilgileri'!B39,"")</f>
        <v/>
      </c>
      <c r="C49" s="209"/>
      <c r="D49" s="207"/>
      <c r="E49" s="210"/>
      <c r="F49" s="210"/>
      <c r="G49" s="210"/>
      <c r="H49" s="210"/>
      <c r="I49" s="210"/>
      <c r="J49" s="210"/>
      <c r="K49" s="54" t="str">
        <f>IF('Proje Bilgileri'!B39&lt;&gt;"",IF(OR(F49&gt;R49,G49&gt;S49),0,D49+E49+F49+G49-H49-I49-J49),"")</f>
        <v/>
      </c>
      <c r="L49" s="59" t="str">
        <f t="shared" si="7"/>
        <v/>
      </c>
      <c r="M49" s="67">
        <f>'Proje Bilgileri'!E53</f>
        <v>0</v>
      </c>
      <c r="N49" s="55">
        <f t="shared" si="8"/>
        <v>0</v>
      </c>
      <c r="O49" s="55">
        <f t="shared" si="9"/>
        <v>0</v>
      </c>
      <c r="P49" s="55">
        <f t="shared" si="10"/>
        <v>0</v>
      </c>
      <c r="Q49" s="55">
        <f t="shared" si="11"/>
        <v>0</v>
      </c>
      <c r="R49" s="43">
        <f t="shared" si="12"/>
        <v>0</v>
      </c>
      <c r="S49" s="43">
        <f t="shared" si="12"/>
        <v>0</v>
      </c>
    </row>
    <row r="50" spans="1:19" ht="22.5" customHeight="1" x14ac:dyDescent="0.25">
      <c r="A50" s="44">
        <v>28</v>
      </c>
      <c r="B50" s="50" t="str">
        <f>IF('Proje Bilgileri'!B40&lt;&gt;"",'Proje Bilgileri'!B40,"")</f>
        <v/>
      </c>
      <c r="C50" s="209"/>
      <c r="D50" s="207"/>
      <c r="E50" s="210"/>
      <c r="F50" s="210"/>
      <c r="G50" s="210"/>
      <c r="H50" s="210"/>
      <c r="I50" s="210"/>
      <c r="J50" s="210"/>
      <c r="K50" s="54" t="str">
        <f>IF('Proje Bilgileri'!B40&lt;&gt;"",IF(OR(F50&gt;R50,G50&gt;S50),0,D50+E50+F50+G50-H50-I50-J50),"")</f>
        <v/>
      </c>
      <c r="L50" s="59" t="str">
        <f t="shared" si="7"/>
        <v/>
      </c>
      <c r="M50" s="67">
        <f>'Proje Bilgileri'!E54</f>
        <v>0</v>
      </c>
      <c r="N50" s="55">
        <f t="shared" si="8"/>
        <v>0</v>
      </c>
      <c r="O50" s="55">
        <f t="shared" si="9"/>
        <v>0</v>
      </c>
      <c r="P50" s="55">
        <f t="shared" si="10"/>
        <v>0</v>
      </c>
      <c r="Q50" s="55">
        <f t="shared" si="11"/>
        <v>0</v>
      </c>
      <c r="R50" s="43">
        <f t="shared" si="12"/>
        <v>0</v>
      </c>
      <c r="S50" s="43">
        <f t="shared" si="12"/>
        <v>0</v>
      </c>
    </row>
    <row r="51" spans="1:19" ht="22.5" customHeight="1" x14ac:dyDescent="0.25">
      <c r="A51" s="44">
        <v>29</v>
      </c>
      <c r="B51" s="50" t="str">
        <f>IF('Proje Bilgileri'!B41&lt;&gt;"",'Proje Bilgileri'!B41,"")</f>
        <v/>
      </c>
      <c r="C51" s="209"/>
      <c r="D51" s="207"/>
      <c r="E51" s="210"/>
      <c r="F51" s="210"/>
      <c r="G51" s="210"/>
      <c r="H51" s="210"/>
      <c r="I51" s="210"/>
      <c r="J51" s="210"/>
      <c r="K51" s="54" t="str">
        <f>IF('Proje Bilgileri'!B41&lt;&gt;"",IF(OR(F51&gt;R51,G51&gt;S51),0,D51+E51+F51+G51-H51-I51-J51),"")</f>
        <v/>
      </c>
      <c r="L51" s="59" t="str">
        <f t="shared" si="7"/>
        <v/>
      </c>
      <c r="M51" s="67">
        <f>'Proje Bilgileri'!E55</f>
        <v>0</v>
      </c>
      <c r="N51" s="55">
        <f t="shared" si="8"/>
        <v>0</v>
      </c>
      <c r="O51" s="55">
        <f t="shared" si="9"/>
        <v>0</v>
      </c>
      <c r="P51" s="55">
        <f t="shared" si="10"/>
        <v>0</v>
      </c>
      <c r="Q51" s="55">
        <f t="shared" si="11"/>
        <v>0</v>
      </c>
      <c r="R51" s="43">
        <f t="shared" si="12"/>
        <v>0</v>
      </c>
      <c r="S51" s="43">
        <f t="shared" si="12"/>
        <v>0</v>
      </c>
    </row>
    <row r="52" spans="1:19" ht="22.5" customHeight="1" x14ac:dyDescent="0.25">
      <c r="A52" s="44">
        <v>30</v>
      </c>
      <c r="B52" s="50" t="str">
        <f>IF('Proje Bilgileri'!B42&lt;&gt;"",'Proje Bilgileri'!B42,"")</f>
        <v/>
      </c>
      <c r="C52" s="209"/>
      <c r="D52" s="207"/>
      <c r="E52" s="210"/>
      <c r="F52" s="210"/>
      <c r="G52" s="210"/>
      <c r="H52" s="210"/>
      <c r="I52" s="210"/>
      <c r="J52" s="210"/>
      <c r="K52" s="54" t="str">
        <f>IF('Proje Bilgileri'!B42&lt;&gt;"",IF(OR(F52&gt;R52,G52&gt;S52),0,D52+E52+F52+G52-H52-I52-J52),"")</f>
        <v/>
      </c>
      <c r="L52" s="59" t="str">
        <f t="shared" si="7"/>
        <v/>
      </c>
      <c r="M52" s="67">
        <f>'Proje Bilgileri'!E56</f>
        <v>0</v>
      </c>
      <c r="N52" s="55">
        <f t="shared" si="8"/>
        <v>0</v>
      </c>
      <c r="O52" s="55">
        <f t="shared" si="9"/>
        <v>0</v>
      </c>
      <c r="P52" s="55">
        <f t="shared" si="10"/>
        <v>0</v>
      </c>
      <c r="Q52" s="55">
        <f t="shared" si="11"/>
        <v>0</v>
      </c>
      <c r="R52" s="43">
        <f t="shared" si="12"/>
        <v>0</v>
      </c>
      <c r="S52" s="43">
        <f t="shared" si="12"/>
        <v>0</v>
      </c>
    </row>
    <row r="53" spans="1:19" ht="22.5" customHeight="1" x14ac:dyDescent="0.25">
      <c r="A53" s="44">
        <v>31</v>
      </c>
      <c r="B53" s="50" t="str">
        <f>IF('Proje Bilgileri'!B43&lt;&gt;"",'Proje Bilgileri'!B43,"")</f>
        <v/>
      </c>
      <c r="C53" s="209"/>
      <c r="D53" s="207"/>
      <c r="E53" s="210"/>
      <c r="F53" s="210"/>
      <c r="G53" s="210"/>
      <c r="H53" s="210"/>
      <c r="I53" s="210"/>
      <c r="J53" s="210"/>
      <c r="K53" s="54" t="str">
        <f>IF('Proje Bilgileri'!B43&lt;&gt;"",IF(OR(F53&gt;R53,G53&gt;S53),0,D53+E53+F53+G53-H53-I53-J53),"")</f>
        <v/>
      </c>
      <c r="L53" s="59" t="str">
        <f t="shared" si="7"/>
        <v/>
      </c>
      <c r="M53" s="67">
        <f>'Proje Bilgileri'!E57</f>
        <v>0</v>
      </c>
      <c r="N53" s="55">
        <f t="shared" si="8"/>
        <v>0</v>
      </c>
      <c r="O53" s="55">
        <f t="shared" si="9"/>
        <v>0</v>
      </c>
      <c r="P53" s="55">
        <f t="shared" si="10"/>
        <v>0</v>
      </c>
      <c r="Q53" s="55">
        <f t="shared" si="11"/>
        <v>0</v>
      </c>
      <c r="R53" s="43">
        <f t="shared" si="12"/>
        <v>0</v>
      </c>
      <c r="S53" s="43">
        <f t="shared" si="12"/>
        <v>0</v>
      </c>
    </row>
    <row r="54" spans="1:19" ht="22.5" customHeight="1" x14ac:dyDescent="0.25">
      <c r="A54" s="44">
        <v>32</v>
      </c>
      <c r="B54" s="50" t="str">
        <f>IF('Proje Bilgileri'!B44&lt;&gt;"",'Proje Bilgileri'!B44,"")</f>
        <v/>
      </c>
      <c r="C54" s="209"/>
      <c r="D54" s="207"/>
      <c r="E54" s="210"/>
      <c r="F54" s="210"/>
      <c r="G54" s="210"/>
      <c r="H54" s="210"/>
      <c r="I54" s="210"/>
      <c r="J54" s="210"/>
      <c r="K54" s="54" t="str">
        <f>IF('Proje Bilgileri'!B44&lt;&gt;"",IF(OR(F54&gt;R54,G54&gt;S54),0,D54+E54+F54+G54-H54-I54-J54),"")</f>
        <v/>
      </c>
      <c r="L54" s="59" t="str">
        <f t="shared" si="7"/>
        <v/>
      </c>
      <c r="M54" s="67">
        <f>'Proje Bilgileri'!E58</f>
        <v>0</v>
      </c>
      <c r="N54" s="55">
        <f t="shared" si="8"/>
        <v>0</v>
      </c>
      <c r="O54" s="55">
        <f t="shared" si="9"/>
        <v>0</v>
      </c>
      <c r="P54" s="55">
        <f t="shared" si="10"/>
        <v>0</v>
      </c>
      <c r="Q54" s="55">
        <f t="shared" si="11"/>
        <v>0</v>
      </c>
      <c r="R54" s="43">
        <f t="shared" si="12"/>
        <v>0</v>
      </c>
      <c r="S54" s="43">
        <f t="shared" si="12"/>
        <v>0</v>
      </c>
    </row>
    <row r="55" spans="1:19" ht="22.5" customHeight="1" x14ac:dyDescent="0.25">
      <c r="A55" s="44">
        <v>33</v>
      </c>
      <c r="B55" s="50" t="str">
        <f>IF('Proje Bilgileri'!B45&lt;&gt;"",'Proje Bilgileri'!B45,"")</f>
        <v/>
      </c>
      <c r="C55" s="209"/>
      <c r="D55" s="207"/>
      <c r="E55" s="210"/>
      <c r="F55" s="210"/>
      <c r="G55" s="210"/>
      <c r="H55" s="210"/>
      <c r="I55" s="210"/>
      <c r="J55" s="210"/>
      <c r="K55" s="54" t="str">
        <f>IF('Proje Bilgileri'!B45&lt;&gt;"",IF(OR(F55&gt;R55,G55&gt;S55),0,D55+E55+F55+G55-H55-I55-J55),"")</f>
        <v/>
      </c>
      <c r="L55" s="59" t="str">
        <f t="shared" si="7"/>
        <v/>
      </c>
      <c r="M55" s="67">
        <f>'Proje Bilgileri'!E59</f>
        <v>0</v>
      </c>
      <c r="N55" s="55">
        <f t="shared" si="8"/>
        <v>0</v>
      </c>
      <c r="O55" s="55">
        <f t="shared" si="9"/>
        <v>0</v>
      </c>
      <c r="P55" s="55">
        <f t="shared" si="10"/>
        <v>0</v>
      </c>
      <c r="Q55" s="55">
        <f t="shared" si="11"/>
        <v>0</v>
      </c>
      <c r="R55" s="43">
        <f t="shared" si="12"/>
        <v>0</v>
      </c>
      <c r="S55" s="43">
        <f t="shared" si="12"/>
        <v>0</v>
      </c>
    </row>
    <row r="56" spans="1:19" ht="22.5" customHeight="1" x14ac:dyDescent="0.25">
      <c r="A56" s="44">
        <v>34</v>
      </c>
      <c r="B56" s="50" t="str">
        <f>IF('Proje Bilgileri'!B46&lt;&gt;"",'Proje Bilgileri'!B46,"")</f>
        <v/>
      </c>
      <c r="C56" s="209"/>
      <c r="D56" s="207"/>
      <c r="E56" s="210"/>
      <c r="F56" s="210"/>
      <c r="G56" s="210"/>
      <c r="H56" s="210"/>
      <c r="I56" s="210"/>
      <c r="J56" s="210"/>
      <c r="K56" s="54" t="str">
        <f>IF('Proje Bilgileri'!B46&lt;&gt;"",IF(OR(F56&gt;R56,G56&gt;S56),0,D56+E56+F56+G56-H56-I56-J56),"")</f>
        <v/>
      </c>
      <c r="L56" s="59" t="str">
        <f t="shared" si="7"/>
        <v/>
      </c>
      <c r="M56" s="67">
        <f>'Proje Bilgileri'!E60</f>
        <v>0</v>
      </c>
      <c r="N56" s="55">
        <f t="shared" si="8"/>
        <v>0</v>
      </c>
      <c r="O56" s="55">
        <f t="shared" si="9"/>
        <v>0</v>
      </c>
      <c r="P56" s="55">
        <f t="shared" si="10"/>
        <v>0</v>
      </c>
      <c r="Q56" s="55">
        <f t="shared" si="11"/>
        <v>0</v>
      </c>
      <c r="R56" s="43">
        <f t="shared" si="12"/>
        <v>0</v>
      </c>
      <c r="S56" s="43">
        <f t="shared" si="12"/>
        <v>0</v>
      </c>
    </row>
    <row r="57" spans="1:19" ht="22.5" customHeight="1" x14ac:dyDescent="0.25">
      <c r="A57" s="44">
        <v>35</v>
      </c>
      <c r="B57" s="50" t="str">
        <f>IF('Proje Bilgileri'!B47&lt;&gt;"",'Proje Bilgileri'!B47,"")</f>
        <v/>
      </c>
      <c r="C57" s="209"/>
      <c r="D57" s="207"/>
      <c r="E57" s="210"/>
      <c r="F57" s="210"/>
      <c r="G57" s="210"/>
      <c r="H57" s="210"/>
      <c r="I57" s="210"/>
      <c r="J57" s="210"/>
      <c r="K57" s="54" t="str">
        <f>IF('Proje Bilgileri'!B47&lt;&gt;"",IF(OR(F57&gt;R57,G57&gt;S57),0,D57+E57+F57+G57-H57-I57-J57),"")</f>
        <v/>
      </c>
      <c r="L57" s="59" t="str">
        <f t="shared" si="7"/>
        <v/>
      </c>
      <c r="M57" s="67">
        <f>'Proje Bilgileri'!E61</f>
        <v>0</v>
      </c>
      <c r="N57" s="55">
        <f t="shared" si="8"/>
        <v>0</v>
      </c>
      <c r="O57" s="55">
        <f t="shared" si="9"/>
        <v>0</v>
      </c>
      <c r="P57" s="55">
        <f t="shared" si="10"/>
        <v>0</v>
      </c>
      <c r="Q57" s="55">
        <f t="shared" si="11"/>
        <v>0</v>
      </c>
      <c r="R57" s="43">
        <f t="shared" si="12"/>
        <v>0</v>
      </c>
      <c r="S57" s="43">
        <f t="shared" si="12"/>
        <v>0</v>
      </c>
    </row>
    <row r="58" spans="1:19" ht="22.5" customHeight="1" x14ac:dyDescent="0.25">
      <c r="A58" s="44">
        <v>36</v>
      </c>
      <c r="B58" s="50" t="str">
        <f>IF('Proje Bilgileri'!B48&lt;&gt;"",'Proje Bilgileri'!B48,"")</f>
        <v/>
      </c>
      <c r="C58" s="209"/>
      <c r="D58" s="207"/>
      <c r="E58" s="210"/>
      <c r="F58" s="210"/>
      <c r="G58" s="210"/>
      <c r="H58" s="210"/>
      <c r="I58" s="210"/>
      <c r="J58" s="210"/>
      <c r="K58" s="54" t="str">
        <f>IF('Proje Bilgileri'!B48&lt;&gt;"",IF(OR(F58&gt;R58,G58&gt;S58),0,D58+E58+F58+G58-H58-I58-J58),"")</f>
        <v/>
      </c>
      <c r="L58" s="59" t="str">
        <f t="shared" si="7"/>
        <v/>
      </c>
      <c r="M58" s="67">
        <f>'Proje Bilgileri'!E62</f>
        <v>0</v>
      </c>
      <c r="N58" s="55">
        <f t="shared" si="8"/>
        <v>0</v>
      </c>
      <c r="O58" s="55">
        <f t="shared" si="9"/>
        <v>0</v>
      </c>
      <c r="P58" s="55">
        <f t="shared" si="10"/>
        <v>0</v>
      </c>
      <c r="Q58" s="55">
        <f t="shared" si="11"/>
        <v>0</v>
      </c>
      <c r="R58" s="43">
        <f t="shared" si="12"/>
        <v>0</v>
      </c>
      <c r="S58" s="43">
        <f t="shared" si="12"/>
        <v>0</v>
      </c>
    </row>
    <row r="59" spans="1:19" ht="22.5" customHeight="1" x14ac:dyDescent="0.25">
      <c r="A59" s="44">
        <v>37</v>
      </c>
      <c r="B59" s="50" t="str">
        <f>IF('Proje Bilgileri'!B49&lt;&gt;"",'Proje Bilgileri'!B49,"")</f>
        <v/>
      </c>
      <c r="C59" s="209"/>
      <c r="D59" s="207"/>
      <c r="E59" s="210"/>
      <c r="F59" s="210"/>
      <c r="G59" s="210"/>
      <c r="H59" s="210"/>
      <c r="I59" s="210"/>
      <c r="J59" s="210"/>
      <c r="K59" s="54" t="str">
        <f>IF('Proje Bilgileri'!B49&lt;&gt;"",IF(OR(F59&gt;R59,G59&gt;S59),0,D59+E59+F59+G59-H59-I59-J59),"")</f>
        <v/>
      </c>
      <c r="L59" s="59" t="str">
        <f t="shared" si="7"/>
        <v/>
      </c>
      <c r="M59" s="67">
        <f>'Proje Bilgileri'!E63</f>
        <v>0</v>
      </c>
      <c r="N59" s="55">
        <f t="shared" si="8"/>
        <v>0</v>
      </c>
      <c r="O59" s="55">
        <f t="shared" si="9"/>
        <v>0</v>
      </c>
      <c r="P59" s="55">
        <f t="shared" si="10"/>
        <v>0</v>
      </c>
      <c r="Q59" s="55">
        <f t="shared" si="11"/>
        <v>0</v>
      </c>
      <c r="R59" s="43">
        <f t="shared" si="12"/>
        <v>0</v>
      </c>
      <c r="S59" s="43">
        <f t="shared" si="12"/>
        <v>0</v>
      </c>
    </row>
    <row r="60" spans="1:19" ht="22.5" customHeight="1" x14ac:dyDescent="0.25">
      <c r="A60" s="44">
        <v>38</v>
      </c>
      <c r="B60" s="50" t="str">
        <f>IF('Proje Bilgileri'!B50&lt;&gt;"",'Proje Bilgileri'!B50,"")</f>
        <v/>
      </c>
      <c r="C60" s="209"/>
      <c r="D60" s="207"/>
      <c r="E60" s="210"/>
      <c r="F60" s="210"/>
      <c r="G60" s="210"/>
      <c r="H60" s="210"/>
      <c r="I60" s="210"/>
      <c r="J60" s="210"/>
      <c r="K60" s="54" t="str">
        <f>IF('Proje Bilgileri'!B50&lt;&gt;"",IF(OR(F60&gt;R60,G60&gt;S60),0,D60+E60+F60+G60-H60-I60-J60),"")</f>
        <v/>
      </c>
      <c r="L60" s="59" t="str">
        <f t="shared" si="7"/>
        <v/>
      </c>
      <c r="M60" s="67">
        <f>'Proje Bilgileri'!E64</f>
        <v>0</v>
      </c>
      <c r="N60" s="55">
        <f t="shared" si="8"/>
        <v>0</v>
      </c>
      <c r="O60" s="55">
        <f t="shared" si="9"/>
        <v>0</v>
      </c>
      <c r="P60" s="55">
        <f t="shared" si="10"/>
        <v>0</v>
      </c>
      <c r="Q60" s="55">
        <f t="shared" si="11"/>
        <v>0</v>
      </c>
      <c r="R60" s="43">
        <f t="shared" si="12"/>
        <v>0</v>
      </c>
      <c r="S60" s="43">
        <f t="shared" si="12"/>
        <v>0</v>
      </c>
    </row>
    <row r="61" spans="1:19" ht="22.5" customHeight="1" x14ac:dyDescent="0.25">
      <c r="A61" s="44">
        <v>39</v>
      </c>
      <c r="B61" s="50" t="str">
        <f>IF('Proje Bilgileri'!B51&lt;&gt;"",'Proje Bilgileri'!B51,"")</f>
        <v/>
      </c>
      <c r="C61" s="209"/>
      <c r="D61" s="207"/>
      <c r="E61" s="210"/>
      <c r="F61" s="210"/>
      <c r="G61" s="210"/>
      <c r="H61" s="210"/>
      <c r="I61" s="210"/>
      <c r="J61" s="210"/>
      <c r="K61" s="54" t="str">
        <f>IF('Proje Bilgileri'!B51&lt;&gt;"",IF(OR(F61&gt;R61,G61&gt;S61),0,D61+E61+F61+G61-H61-I61-J61),"")</f>
        <v/>
      </c>
      <c r="L61" s="59" t="str">
        <f t="shared" si="7"/>
        <v/>
      </c>
      <c r="M61" s="67">
        <f>'Proje Bilgileri'!E65</f>
        <v>0</v>
      </c>
      <c r="N61" s="55">
        <f t="shared" si="8"/>
        <v>0</v>
      </c>
      <c r="O61" s="55">
        <f t="shared" si="9"/>
        <v>0</v>
      </c>
      <c r="P61" s="55">
        <f t="shared" si="10"/>
        <v>0</v>
      </c>
      <c r="Q61" s="55">
        <f t="shared" si="11"/>
        <v>0</v>
      </c>
      <c r="R61" s="43">
        <f t="shared" si="12"/>
        <v>0</v>
      </c>
      <c r="S61" s="43">
        <f t="shared" si="12"/>
        <v>0</v>
      </c>
    </row>
    <row r="62" spans="1:19" ht="22.5" customHeight="1" x14ac:dyDescent="0.25">
      <c r="A62" s="44">
        <v>40</v>
      </c>
      <c r="B62" s="50" t="str">
        <f>IF('Proje Bilgileri'!B52&lt;&gt;"",'Proje Bilgileri'!B52,"")</f>
        <v/>
      </c>
      <c r="C62" s="209"/>
      <c r="D62" s="207"/>
      <c r="E62" s="210"/>
      <c r="F62" s="210"/>
      <c r="G62" s="210"/>
      <c r="H62" s="210"/>
      <c r="I62" s="210"/>
      <c r="J62" s="210"/>
      <c r="K62" s="54" t="str">
        <f>IF('Proje Bilgileri'!B52&lt;&gt;"",IF(OR(F62&gt;R62,G62&gt;S62),0,D62+E62+F62+G62-H62-I62-J62),"")</f>
        <v/>
      </c>
      <c r="L62" s="59" t="str">
        <f t="shared" si="7"/>
        <v/>
      </c>
      <c r="M62" s="67">
        <f>'Proje Bilgileri'!E66</f>
        <v>0</v>
      </c>
      <c r="N62" s="55">
        <f t="shared" si="8"/>
        <v>0</v>
      </c>
      <c r="O62" s="55">
        <f t="shared" si="9"/>
        <v>0</v>
      </c>
      <c r="P62" s="55">
        <f t="shared" si="10"/>
        <v>0</v>
      </c>
      <c r="Q62" s="55">
        <f t="shared" si="11"/>
        <v>0</v>
      </c>
      <c r="R62" s="43">
        <f t="shared" si="12"/>
        <v>0</v>
      </c>
      <c r="S62" s="43">
        <f t="shared" si="12"/>
        <v>0</v>
      </c>
    </row>
    <row r="63" spans="1:19" ht="30.75" customHeight="1" x14ac:dyDescent="0.25">
      <c r="A63" s="302" t="s">
        <v>66</v>
      </c>
      <c r="B63" s="302"/>
      <c r="C63" s="60" t="str">
        <f>IF($K$29&gt;0,SUM(C43:C62),"")</f>
        <v/>
      </c>
      <c r="D63" s="61" t="str">
        <f t="shared" ref="D63:J63" si="13">IF($K$29&gt;0,SUM(D43:D62),"")</f>
        <v/>
      </c>
      <c r="E63" s="62" t="str">
        <f t="shared" si="13"/>
        <v/>
      </c>
      <c r="F63" s="62" t="str">
        <f t="shared" si="13"/>
        <v/>
      </c>
      <c r="G63" s="62" t="str">
        <f t="shared" si="13"/>
        <v/>
      </c>
      <c r="H63" s="62" t="str">
        <f t="shared" si="13"/>
        <v/>
      </c>
      <c r="I63" s="62" t="str">
        <f t="shared" si="13"/>
        <v/>
      </c>
      <c r="J63" s="62" t="str">
        <f t="shared" si="13"/>
        <v/>
      </c>
      <c r="K63" s="62">
        <f>SUM(K43:K62)</f>
        <v>0</v>
      </c>
    </row>
    <row r="64" spans="1:19" x14ac:dyDescent="0.25">
      <c r="A64" s="301" t="s">
        <v>67</v>
      </c>
      <c r="B64" s="301"/>
      <c r="C64" s="301"/>
      <c r="D64" s="301"/>
      <c r="E64" s="301"/>
      <c r="F64" s="301"/>
      <c r="G64" s="301"/>
      <c r="H64" s="301"/>
      <c r="I64" s="301"/>
      <c r="J64" s="301"/>
      <c r="K64" s="301"/>
      <c r="L64" s="57"/>
      <c r="N64" s="68"/>
      <c r="O64" s="68"/>
      <c r="P64" s="68"/>
      <c r="Q64" s="68"/>
      <c r="R64" s="68"/>
      <c r="S64" s="68"/>
    </row>
    <row r="65" spans="1:17" x14ac:dyDescent="0.25">
      <c r="L65" s="57"/>
      <c r="N65" s="68"/>
      <c r="O65" s="68"/>
      <c r="P65" s="68"/>
      <c r="Q65" s="68"/>
    </row>
    <row r="66" spans="1:17" x14ac:dyDescent="0.25">
      <c r="A66" s="45" t="s">
        <v>68</v>
      </c>
      <c r="B66" t="s">
        <v>69</v>
      </c>
      <c r="C66" s="288" t="s">
        <v>70</v>
      </c>
      <c r="D66" s="288"/>
      <c r="E66" s="297" t="s">
        <v>71</v>
      </c>
      <c r="F66" s="297"/>
      <c r="G66" s="297"/>
      <c r="H66" s="71"/>
      <c r="I66" s="71"/>
      <c r="L66" s="57"/>
      <c r="N66" s="68"/>
      <c r="O66" s="68"/>
      <c r="P66" s="68"/>
      <c r="Q66" s="68"/>
    </row>
    <row r="67" spans="1:17" x14ac:dyDescent="0.25">
      <c r="C67" s="288" t="s">
        <v>72</v>
      </c>
      <c r="D67" s="288"/>
      <c r="E67" s="289"/>
      <c r="F67" s="289"/>
      <c r="G67" s="289"/>
      <c r="H67" s="68"/>
      <c r="I67" s="68"/>
      <c r="L67" s="57"/>
      <c r="N67" s="68"/>
      <c r="O67" s="68"/>
      <c r="P67" s="68"/>
      <c r="Q67" s="68"/>
    </row>
  </sheetData>
  <sheetProtection algorithmName="SHA-512" hashValue="bBqfyhkUYa/mOSZCXgKdSii/TUcyXGMC24Us44ZdZJt9dnXpTX5uz9skhapOdK9rPXoUFJP6bBM9YXXzQn1RhA==" saltValue="5NzPaK2h3tehL6OKJEEKVg==" spinCount="100000" sheet="1" objects="1" scenarios="1"/>
  <mergeCells count="48">
    <mergeCell ref="B6:K6"/>
    <mergeCell ref="A1:K1"/>
    <mergeCell ref="A2:K2"/>
    <mergeCell ref="A3:K3"/>
    <mergeCell ref="A4:K4"/>
    <mergeCell ref="B5:K5"/>
    <mergeCell ref="R7:S7"/>
    <mergeCell ref="A7:A8"/>
    <mergeCell ref="B7:B8"/>
    <mergeCell ref="C7:C8"/>
    <mergeCell ref="D7:D8"/>
    <mergeCell ref="E7:E8"/>
    <mergeCell ref="F7:F8"/>
    <mergeCell ref="G7:G8"/>
    <mergeCell ref="H7:J7"/>
    <mergeCell ref="K7:K8"/>
    <mergeCell ref="N7:O7"/>
    <mergeCell ref="P7:Q7"/>
    <mergeCell ref="B40:K40"/>
    <mergeCell ref="A29:B29"/>
    <mergeCell ref="A30:K30"/>
    <mergeCell ref="C32:D32"/>
    <mergeCell ref="E32:G32"/>
    <mergeCell ref="C33:D33"/>
    <mergeCell ref="E33:G33"/>
    <mergeCell ref="A35:K35"/>
    <mergeCell ref="A36:K36"/>
    <mergeCell ref="A37:K37"/>
    <mergeCell ref="A38:K38"/>
    <mergeCell ref="B39:K39"/>
    <mergeCell ref="R41:S41"/>
    <mergeCell ref="A41:A42"/>
    <mergeCell ref="B41:B42"/>
    <mergeCell ref="C41:C42"/>
    <mergeCell ref="D41:D42"/>
    <mergeCell ref="E41:E42"/>
    <mergeCell ref="F41:F42"/>
    <mergeCell ref="G41:G42"/>
    <mergeCell ref="H41:J41"/>
    <mergeCell ref="K41:K42"/>
    <mergeCell ref="N41:O41"/>
    <mergeCell ref="P41:Q41"/>
    <mergeCell ref="A63:B63"/>
    <mergeCell ref="A64:K64"/>
    <mergeCell ref="C66:D66"/>
    <mergeCell ref="E66:G66"/>
    <mergeCell ref="C67:D67"/>
    <mergeCell ref="E67:G67"/>
  </mergeCells>
  <dataValidations count="4">
    <dataValidation allowBlank="1" showInputMessage="1" showErrorMessage="1" prompt="Bordroda yer alan Çıplak Brüt Ücret yazılmalıdır. Her türlü ayni ve nakdi yardımlar dâhil edilMEmelidir." sqref="D9:D28 D43:D62" xr:uid="{00000000-0002-0000-0800-000000000000}"/>
    <dataValidation type="decimal" allowBlank="1" showInputMessage="1" showErrorMessage="1" errorTitle="Fazla değer" error="İşsizlik Sigortasi İşveren Payı tavan değeri aşılmıştır. Lütfen bilgileri gözden geçiriniz." prompt="Emekli olmayan personel için en fazla (Çıplak Brüt Ücret+İkramiye) * %2 olabilir. Emekli personel için ise &quot;0&quot; olmalıdır." sqref="G9:G28 G43:G62" xr:uid="{00000000-0002-0000-0800-000001000000}">
      <formula1>0</formula1>
      <formula2>S9</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Çıplak Brüt Ücret+İkramiye)*%20,5. Emekli personel için en fazla (Çıplak Brüt Ücret + İkramiye) * %24,5 olabilir." sqref="F9:F28 F43:F62" xr:uid="{00000000-0002-0000-0800-000002000000}">
      <formula1>0</formula1>
      <formula2>R9</formula2>
    </dataValidation>
    <dataValidation type="whole" allowBlank="1" showInputMessage="1" showErrorMessage="1" error="Prim gün sayısı 30 günden fazla olamaz." sqref="C9:C28 C43:C62" xr:uid="{00000000-0002-0000-0800-000003000000}">
      <formula1>0</formula1>
      <formula2>30</formula2>
    </dataValidation>
  </dataValidations>
  <printOptions verticalCentered="1"/>
  <pageMargins left="0.19685039370078741" right="0.19685039370078741" top="0.39370078740157483" bottom="0.39370078740157483" header="0.31496062992125984" footer="0.31496062992125984"/>
  <pageSetup paperSize="9" scale="54" orientation="portrait" r:id="rId1"/>
  <headerFooter scaleWithDoc="0" alignWithMargins="0"/>
  <rowBreaks count="1" manualBreakCount="1">
    <brk id="2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22</vt:i4>
      </vt:variant>
    </vt:vector>
  </HeadingPairs>
  <TitlesOfParts>
    <vt:vector size="39" baseType="lpstr">
      <vt:lpstr>Proje Bilgileri</vt:lpstr>
      <vt:lpstr>Kapak Sayfası</vt:lpstr>
      <vt:lpstr> TAAHHÜTNAME</vt:lpstr>
      <vt:lpstr>G011A (1.AY)</vt:lpstr>
      <vt:lpstr>G011A (2.AY)</vt:lpstr>
      <vt:lpstr>G011A (3.AY)</vt:lpstr>
      <vt:lpstr>G011A (4.AY)</vt:lpstr>
      <vt:lpstr>G011A (5.AY)</vt:lpstr>
      <vt:lpstr>G011A (6.AY)</vt:lpstr>
      <vt:lpstr>G011B</vt:lpstr>
      <vt:lpstr>G011C</vt:lpstr>
      <vt:lpstr>G011</vt:lpstr>
      <vt:lpstr>G012</vt:lpstr>
      <vt:lpstr>G013</vt:lpstr>
      <vt:lpstr>G015A</vt:lpstr>
      <vt:lpstr>G015B</vt:lpstr>
      <vt:lpstr>G020</vt:lpstr>
      <vt:lpstr>AsgariUcret</vt:lpstr>
      <vt:lpstr>AsgariUcretTablo</vt:lpstr>
      <vt:lpstr>BaşvuruTarihi</vt:lpstr>
      <vt:lpstr>Dönem</vt:lpstr>
      <vt:lpstr>DönemBaş</vt:lpstr>
      <vt:lpstr>G011CTablo</vt:lpstr>
      <vt:lpstr>PersonelListesi</vt:lpstr>
      <vt:lpstr>PersonelTablosu</vt:lpstr>
      <vt:lpstr>pKodu</vt:lpstr>
      <vt:lpstr>ProjeAdı</vt:lpstr>
      <vt:lpstr>ProjeNo</vt:lpstr>
      <vt:lpstr>SGKTAVAN</vt:lpstr>
      <vt:lpstr>Takvim</vt:lpstr>
      <vt:lpstr>'G011'!Yazdırma_Alanı</vt:lpstr>
      <vt:lpstr>'G011A (1.AY)'!Yazdırma_Alanı</vt:lpstr>
      <vt:lpstr>'G011A (2.AY)'!Yazdırma_Alanı</vt:lpstr>
      <vt:lpstr>'G011A (3.AY)'!Yazdırma_Alanı</vt:lpstr>
      <vt:lpstr>'G011A (4.AY)'!Yazdırma_Alanı</vt:lpstr>
      <vt:lpstr>'G011A (5.AY)'!Yazdırma_Alanı</vt:lpstr>
      <vt:lpstr>'G011A (6.AY)'!Yazdırma_Alanı</vt:lpstr>
      <vt:lpstr>G011B!Yazdırma_Alanı</vt:lpstr>
      <vt:lpstr>YilDönem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2019-10-14T13:38:44Z</cp:lastPrinted>
  <dcterms:created xsi:type="dcterms:W3CDTF">2015-06-05T18:19:34Z</dcterms:created>
  <dcterms:modified xsi:type="dcterms:W3CDTF">2019-10-16T07:01:55Z</dcterms:modified>
</cp:coreProperties>
</file>