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\\bsk-depo\teydeb\MADES\TRANSFER ÖDEMELERİ\.TRANSFER ÖDEMESİ İÇİN GEREKLİ BELGELER\2-SENETLE BAŞVURU\"/>
    </mc:Choice>
  </mc:AlternateContent>
  <bookViews>
    <workbookView xWindow="-120" yWindow="-120" windowWidth="29040" windowHeight="15720"/>
  </bookViews>
  <sheets>
    <sheet name="Senet GİRİŞ" sheetId="2" r:id="rId1"/>
    <sheet name="Senet YAZDIR" sheetId="1" r:id="rId2"/>
  </sheets>
  <definedNames>
    <definedName name="_xlnm.Print_Area" localSheetId="1">'Senet YAZDIR'!$B$2:$Q$29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12" i="2" l="1"/>
  <c r="C13" i="2" s="1"/>
  <c r="C15" i="1" l="1"/>
  <c r="C10" i="2" l="1"/>
  <c r="C11" i="2" s="1"/>
  <c r="D10" i="2" l="1"/>
  <c r="E12" i="1"/>
  <c r="G7" i="1" l="1"/>
  <c r="H25" i="1"/>
  <c r="H21" i="1"/>
  <c r="E20" i="2" l="1"/>
  <c r="B17" i="2"/>
  <c r="E17" i="2"/>
  <c r="B20" i="2"/>
  <c r="H13" i="1" l="1"/>
  <c r="M5" i="1"/>
  <c r="K5" i="1"/>
  <c r="E9" i="1" l="1"/>
  <c r="N12" i="1" l="1"/>
  <c r="E22" i="1"/>
  <c r="E5" i="1"/>
  <c r="O5" i="1"/>
  <c r="E21" i="1"/>
  <c r="I5" i="1"/>
</calcChain>
</file>

<file path=xl/sharedStrings.xml><?xml version="1.0" encoding="utf-8"?>
<sst xmlns="http://schemas.openxmlformats.org/spreadsheetml/2006/main" count="79" uniqueCount="50">
  <si>
    <t>No</t>
  </si>
  <si>
    <t>Lira</t>
  </si>
  <si>
    <t>Kuruş</t>
  </si>
  <si>
    <t>Vade</t>
  </si>
  <si>
    <t>Tarih</t>
  </si>
  <si>
    <t>:</t>
  </si>
  <si>
    <t>Ödeme Günü</t>
  </si>
  <si>
    <t>Türk Lirası</t>
  </si>
  <si>
    <t>ÖDEYECEK</t>
  </si>
  <si>
    <t>Düzenleme Tarihi:</t>
  </si>
  <si>
    <t>İmza</t>
  </si>
  <si>
    <t>Vade Tarihi</t>
  </si>
  <si>
    <t>Düzenleme Tarihi</t>
  </si>
  <si>
    <t>Senet No</t>
  </si>
  <si>
    <t>BORÇLU</t>
  </si>
  <si>
    <t>Vergi Dairesi</t>
  </si>
  <si>
    <t>Borcun Nedeni</t>
  </si>
  <si>
    <t>İl</t>
  </si>
  <si>
    <t>Alacaklı Adı Soyadı / Unvanı</t>
  </si>
  <si>
    <t>Tutarı Rakamla</t>
  </si>
  <si>
    <t>Tutarı Yazıyla</t>
  </si>
  <si>
    <t>Kişilik</t>
  </si>
  <si>
    <t>SENET BİLGİLERİ</t>
  </si>
  <si>
    <t>TÜRKİYE BİLİMSEL VE TEKNOLOJİK ARAŞTIRMA KURUMU</t>
  </si>
  <si>
    <t>ANKARA</t>
  </si>
  <si>
    <t>Sermaye şirketi için Tüzel Kişi, Şahıs şirketi için Gerçek Kişi seçiniz.</t>
  </si>
  <si>
    <t>Şirket adresi Ticaret Sicil Gazetesinde belirtildiği şekilde yazılmalıdır.</t>
  </si>
  <si>
    <t>Adres</t>
  </si>
  <si>
    <t>TC Kimlik No</t>
  </si>
  <si>
    <t>Şirketin bağlı bulunduğu vergi dairesi yazılmalıdır.</t>
  </si>
  <si>
    <t>KEFİL-1</t>
  </si>
  <si>
    <t>KEFİL-2</t>
  </si>
  <si>
    <t>Adı Soyadı</t>
  </si>
  <si>
    <t xml:space="preserve">    KEFİL</t>
  </si>
  <si>
    <t>Kaşe/İmza</t>
  </si>
  <si>
    <t>nakden</t>
  </si>
  <si>
    <t>Senedi kefil olarak imzalayacak firma ortağı veya yönetim kurulu üyesinin Adı Soyadı yazılmalıdır.</t>
  </si>
  <si>
    <t>Senedi kefil olarak imzalayacak firma ortağı veya yönetim kurulu üyesinin adresi yazılmalıdır.</t>
  </si>
  <si>
    <t>Senedi kefil olarak imzalayacak firma ortağı veya yönetim kurulu üyesinin TC Kimlik Numarası yazılmalıdır.</t>
  </si>
  <si>
    <t>&lt;= Bu alanı doldurunuz.</t>
  </si>
  <si>
    <t>* Sarı alanların doldurulması zorunludur. 
* İlgili alanlar doldurulduktan sonra Senet YAZDIR sayfasından Senedinizi yazdırabilirsiniz.</t>
  </si>
  <si>
    <t>SENET YAZDIR sayfasından senedi yazdırarak, imzalayınız.</t>
  </si>
  <si>
    <t>PROJE BİLGİLERİ</t>
  </si>
  <si>
    <t>Proje Başvuru Tarihi</t>
  </si>
  <si>
    <t>Alınabilecek En Yüksek Transfer (Ön Ödeme) Tutarı</t>
  </si>
  <si>
    <t>Kabul Edilen Proje Bütçesi (Desteklemeye Esas Tahmini Maliyet)</t>
  </si>
  <si>
    <t>TALEP EDİLEN TRANSFER ÖDEMESİ</t>
  </si>
  <si>
    <t>PRODİS'te yer alan Başvuru Tarihi yazılmalıdır.</t>
  </si>
  <si>
    <t>PRODİS'te yer alan Proje Bütçesi yazılmalıdır.</t>
  </si>
  <si>
    <t>Talep ettiğiniz Transfer Ödemesi Tutarını yazınız.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</si>
</sst>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[$-41F]d\ mmmm\ yyyy;@"/>
    <numFmt numFmtId="167" formatCode="#,##0_ ;\-#,##0\ "/>
    <numFmt numFmtId="168" formatCode="#,##0.00_ ;\-#,##0.00\ "/>
    <numFmt numFmtId="169" formatCode="dd/mm/yyyy;@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u val="double"/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8" xfId="0" applyFont="1" applyBorder="1" applyProtection="1">
      <protection hidden="1"/>
    </xf>
    <xf numFmtId="0" fontId="6" fillId="0" borderId="0" xfId="0" applyFont="1" applyProtection="1">
      <protection hidden="1"/>
    </xf>
    <xf numFmtId="0" fontId="3" fillId="0" borderId="7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8" xfId="0" applyFont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6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8" fillId="0" borderId="9" xfId="0" applyFont="1" applyBorder="1" applyProtection="1">
      <protection hidden="1"/>
    </xf>
    <xf numFmtId="167" fontId="9" fillId="0" borderId="1" xfId="1" applyNumberFormat="1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 textRotation="90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vertical="center" textRotation="90"/>
      <protection hidden="1"/>
    </xf>
    <xf numFmtId="0" fontId="9" fillId="0" borderId="0" xfId="0" applyFont="1" applyAlignment="1" applyProtection="1">
      <alignment horizontal="center" vertical="center" textRotation="90"/>
      <protection hidden="1"/>
    </xf>
    <xf numFmtId="0" fontId="3" fillId="0" borderId="8" xfId="0" applyFont="1" applyBorder="1" applyAlignment="1" applyProtection="1">
      <alignment horizontal="center" vertical="center" textRotation="90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10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/>
      <protection hidden="1"/>
    </xf>
    <xf numFmtId="167" fontId="12" fillId="0" borderId="10" xfId="1" applyNumberFormat="1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vertical="top" wrapText="1"/>
      <protection hidden="1"/>
    </xf>
    <xf numFmtId="166" fontId="12" fillId="0" borderId="10" xfId="0" applyNumberFormat="1" applyFont="1" applyBorder="1" applyAlignment="1" applyProtection="1">
      <alignment horizontal="center" vertical="center"/>
      <protection hidden="1"/>
    </xf>
    <xf numFmtId="166" fontId="12" fillId="0" borderId="10" xfId="0" applyNumberFormat="1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8" fillId="0" borderId="13" xfId="0" applyFont="1" applyBorder="1" applyAlignment="1" applyProtection="1">
      <alignment horizontal="left" vertical="top"/>
      <protection hidden="1"/>
    </xf>
    <xf numFmtId="0" fontId="8" fillId="0" borderId="14" xfId="0" applyFont="1" applyBorder="1" applyAlignment="1" applyProtection="1">
      <alignment horizontal="left" vertical="top"/>
      <protection hidden="1"/>
    </xf>
    <xf numFmtId="0" fontId="8" fillId="0" borderId="15" xfId="0" applyFont="1" applyBorder="1" applyAlignment="1" applyProtection="1">
      <alignment horizontal="left" vertical="top"/>
      <protection hidden="1"/>
    </xf>
    <xf numFmtId="0" fontId="8" fillId="0" borderId="11" xfId="0" applyFont="1" applyBorder="1" applyAlignment="1" applyProtection="1">
      <alignment horizontal="left" vertical="top"/>
      <protection hidden="1"/>
    </xf>
    <xf numFmtId="0" fontId="8" fillId="0" borderId="16" xfId="0" applyFont="1" applyBorder="1" applyAlignment="1" applyProtection="1">
      <alignment horizontal="left" vertical="top"/>
      <protection hidden="1"/>
    </xf>
    <xf numFmtId="0" fontId="8" fillId="0" borderId="17" xfId="0" applyFont="1" applyBorder="1" applyAlignment="1" applyProtection="1">
      <alignment horizontal="left" vertical="top"/>
      <protection hidden="1"/>
    </xf>
    <xf numFmtId="0" fontId="8" fillId="0" borderId="12" xfId="0" applyFont="1" applyBorder="1" applyAlignment="1" applyProtection="1">
      <alignment horizontal="left" vertical="top"/>
      <protection hidden="1"/>
    </xf>
    <xf numFmtId="0" fontId="8" fillId="0" borderId="18" xfId="0" applyFont="1" applyBorder="1" applyAlignment="1" applyProtection="1">
      <alignment horizontal="left" vertical="top"/>
      <protection hidden="1"/>
    </xf>
    <xf numFmtId="0" fontId="8" fillId="0" borderId="13" xfId="0" applyFont="1" applyBorder="1" applyAlignment="1" applyProtection="1">
      <alignment vertical="top"/>
      <protection hidden="1"/>
    </xf>
    <xf numFmtId="0" fontId="8" fillId="0" borderId="14" xfId="0" applyFont="1" applyBorder="1" applyAlignment="1" applyProtection="1">
      <alignment vertical="top"/>
      <protection hidden="1"/>
    </xf>
    <xf numFmtId="0" fontId="8" fillId="0" borderId="15" xfId="0" applyFont="1" applyBorder="1" applyAlignment="1" applyProtection="1">
      <alignment vertical="top"/>
      <protection hidden="1"/>
    </xf>
    <xf numFmtId="0" fontId="8" fillId="0" borderId="11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hidden="1"/>
    </xf>
    <xf numFmtId="0" fontId="8" fillId="0" borderId="16" xfId="0" applyFont="1" applyBorder="1" applyAlignment="1" applyProtection="1">
      <alignment vertical="top"/>
      <protection hidden="1"/>
    </xf>
    <xf numFmtId="0" fontId="8" fillId="0" borderId="17" xfId="0" applyFont="1" applyBorder="1" applyAlignment="1" applyProtection="1">
      <alignment vertical="top"/>
      <protection hidden="1"/>
    </xf>
    <xf numFmtId="0" fontId="8" fillId="0" borderId="12" xfId="0" applyFont="1" applyBorder="1" applyAlignment="1" applyProtection="1">
      <alignment vertical="top"/>
      <protection hidden="1"/>
    </xf>
    <xf numFmtId="0" fontId="8" fillId="0" borderId="18" xfId="0" applyFont="1" applyBorder="1" applyAlignment="1" applyProtection="1">
      <alignment vertical="top"/>
      <protection hidden="1"/>
    </xf>
    <xf numFmtId="0" fontId="0" fillId="0" borderId="0" xfId="0" applyProtection="1"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vertical="top" wrapText="1"/>
      <protection hidden="1"/>
    </xf>
    <xf numFmtId="14" fontId="9" fillId="0" borderId="1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4" fontId="18" fillId="0" borderId="0" xfId="0" applyNumberFormat="1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168" fontId="0" fillId="3" borderId="1" xfId="2" applyNumberFormat="1" applyFont="1" applyFill="1" applyBorder="1" applyAlignment="1" applyProtection="1">
      <alignment horizontal="left" vertical="center"/>
      <protection hidden="1"/>
    </xf>
    <xf numFmtId="168" fontId="1" fillId="2" borderId="1" xfId="1" applyNumberFormat="1" applyFont="1" applyFill="1" applyBorder="1" applyAlignment="1" applyProtection="1">
      <alignment horizontal="left" vertical="center"/>
      <protection locked="0"/>
    </xf>
    <xf numFmtId="169" fontId="0" fillId="2" borderId="1" xfId="0" applyNumberForma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hidden="1"/>
    </xf>
    <xf numFmtId="169" fontId="18" fillId="0" borderId="0" xfId="0" applyNumberFormat="1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168" fontId="19" fillId="3" borderId="1" xfId="1" applyNumberFormat="1" applyFont="1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169" fontId="0" fillId="0" borderId="1" xfId="0" applyNumberFormat="1" applyBorder="1" applyAlignment="1" applyProtection="1">
      <alignment horizontal="left" vertical="center"/>
      <protection hidden="1"/>
    </xf>
    <xf numFmtId="0" fontId="15" fillId="0" borderId="5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 textRotation="90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166" fontId="11" fillId="0" borderId="0" xfId="0" applyNumberFormat="1" applyFont="1" applyAlignment="1" applyProtection="1">
      <alignment horizontal="left"/>
      <protection hidden="1"/>
    </xf>
    <xf numFmtId="0" fontId="8" fillId="0" borderId="13" xfId="0" applyFont="1" applyBorder="1" applyAlignment="1" applyProtection="1">
      <alignment horizontal="left" vertical="top"/>
      <protection hidden="1"/>
    </xf>
    <xf numFmtId="0" fontId="8" fillId="0" borderId="14" xfId="0" applyFont="1" applyBorder="1" applyAlignment="1" applyProtection="1">
      <alignment horizontal="left" vertical="top"/>
      <protection hidden="1"/>
    </xf>
    <xf numFmtId="0" fontId="8" fillId="0" borderId="15" xfId="0" applyFont="1" applyBorder="1" applyAlignment="1" applyProtection="1">
      <alignment horizontal="left" vertical="top"/>
      <protection hidden="1"/>
    </xf>
    <xf numFmtId="0" fontId="8" fillId="0" borderId="11" xfId="0" applyFont="1" applyBorder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8" fillId="0" borderId="16" xfId="0" applyFont="1" applyBorder="1" applyAlignment="1" applyProtection="1">
      <alignment horizontal="left" vertical="top"/>
      <protection hidden="1"/>
    </xf>
    <xf numFmtId="0" fontId="8" fillId="0" borderId="17" xfId="0" applyFont="1" applyBorder="1" applyAlignment="1" applyProtection="1">
      <alignment horizontal="left" vertical="top"/>
      <protection hidden="1"/>
    </xf>
    <xf numFmtId="0" fontId="8" fillId="0" borderId="12" xfId="0" applyFont="1" applyBorder="1" applyAlignment="1" applyProtection="1">
      <alignment horizontal="left" vertical="top"/>
      <protection hidden="1"/>
    </xf>
    <xf numFmtId="0" fontId="8" fillId="0" borderId="18" xfId="0" applyFont="1" applyBorder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 textRotation="90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justify" vertical="top" wrapText="1"/>
      <protection hidden="1"/>
    </xf>
    <xf numFmtId="168" fontId="0" fillId="2" borderId="1" xfId="1" applyNumberFormat="1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ParaBirimi" xfId="2" builtinId="4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1609725</xdr:colOff>
      <xdr:row>29</xdr:row>
      <xdr:rowOff>57150</xdr:rowOff>
    </xdr:from>
    <xdr:to>
      <xdr:col>2</xdr:col>
      <xdr:colOff>352425</xdr:colOff>
      <xdr:row>32</xdr:row>
      <xdr:rowOff>142875</xdr:rowOff>
    </xdr:to>
    <xdr:sp macro="" textlink="">
      <xdr:nvSpPr>
        <xdr:cNvPr id="2" name="Aşağı 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90725" y="7962900"/>
          <a:ext cx="600075" cy="942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1019175</xdr:colOff>
      <xdr:row>2</xdr:row>
      <xdr:rowOff>19049</xdr:rowOff>
    </xdr:from>
    <xdr:to>
      <xdr:col>5</xdr:col>
      <xdr:colOff>1369219</xdr:colOff>
      <xdr:row>26</xdr:row>
      <xdr:rowOff>209550</xdr:rowOff>
    </xdr:to>
    <xdr:sp macro="" textlink="">
      <xdr:nvSpPr>
        <xdr:cNvPr id="3" name="Çift Ayraç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90738" y="316705"/>
          <a:ext cx="1373981" cy="6798470"/>
        </a:xfrm>
        <a:prstGeom prst="bracePair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G58"/>
  <sheetViews>
    <sheetView tabSelected="1" zoomScale="90" zoomScaleNormal="90" workbookViewId="0">
      <selection activeCell="C3" sqref="C3"/>
    </sheetView>
  </sheetViews>
  <sheetFormatPr defaultColWidth="9.140625" defaultRowHeight="22.5" customHeight="1" x14ac:dyDescent="0.25"/>
  <cols>
    <col min="1" max="1" width="5.7109375" style="75" customWidth="1"/>
    <col min="2" max="2" width="31" style="1" customWidth="1"/>
    <col min="3" max="3" width="64.85546875" style="2" bestFit="1" customWidth="1"/>
    <col min="4" max="4" width="23.140625" style="67" customWidth="1"/>
    <col min="5" max="5" width="107" style="2" customWidth="1"/>
    <col min="6" max="16384" width="9.140625" style="2"/>
  </cols>
  <sheetData>
    <row r="1" spans="1:7" ht="38.25" customHeight="1" x14ac:dyDescent="0.25">
      <c r="B1" s="91" t="s">
        <v>42</v>
      </c>
      <c r="C1" s="91"/>
      <c r="D1" s="89" t="s">
        <v>40</v>
      </c>
      <c r="E1" s="90"/>
    </row>
    <row r="2" spans="1:7" ht="22.5" customHeight="1" x14ac:dyDescent="0.25">
      <c r="A2" s="92" t="s">
        <v>42</v>
      </c>
      <c r="B2" s="4" t="s">
        <v>43</v>
      </c>
      <c r="C2" s="82"/>
      <c r="D2" s="67" t="s">
        <v>39</v>
      </c>
      <c r="E2" s="83" t="s">
        <v>47</v>
      </c>
    </row>
    <row r="3" spans="1:7" ht="45" x14ac:dyDescent="0.25">
      <c r="A3" s="92"/>
      <c r="B3" s="78" t="s">
        <v>45</v>
      </c>
      <c r="C3" s="110"/>
      <c r="D3" s="67" t="s">
        <v>39</v>
      </c>
      <c r="E3" s="83" t="s">
        <v>48</v>
      </c>
    </row>
    <row r="4" spans="1:7" ht="34.5" customHeight="1" x14ac:dyDescent="0.25">
      <c r="A4" s="92"/>
      <c r="B4" s="79" t="s">
        <v>44</v>
      </c>
      <c r="C4" s="86">
        <f>IF(C2&gt;=C58,IF(C3&gt;400000,300000,C3*0.75),IF(C3&gt;200000,150000,C3*0.75))</f>
        <v>0</v>
      </c>
      <c r="E4" s="85"/>
    </row>
    <row r="5" spans="1:7" ht="22.5" customHeight="1" x14ac:dyDescent="0.25">
      <c r="A5" s="92"/>
      <c r="B5" s="78" t="s">
        <v>46</v>
      </c>
      <c r="C5" s="81"/>
      <c r="D5" s="67" t="s">
        <v>39</v>
      </c>
      <c r="E5" s="83" t="s">
        <v>49</v>
      </c>
    </row>
    <row r="7" spans="1:7" ht="22.5" customHeight="1" x14ac:dyDescent="0.25">
      <c r="A7" s="93"/>
      <c r="B7" s="4" t="s">
        <v>18</v>
      </c>
      <c r="C7" s="72" t="s">
        <v>23</v>
      </c>
      <c r="F7" s="69"/>
      <c r="G7" s="69"/>
    </row>
    <row r="8" spans="1:7" ht="22.5" customHeight="1" x14ac:dyDescent="0.25">
      <c r="A8" s="93"/>
      <c r="B8" s="4" t="s">
        <v>17</v>
      </c>
      <c r="C8" s="72" t="s">
        <v>24</v>
      </c>
      <c r="F8" s="69"/>
      <c r="G8" s="69"/>
    </row>
    <row r="9" spans="1:7" s="3" customFormat="1" ht="22.5" customHeight="1" x14ac:dyDescent="0.25">
      <c r="A9" s="92" t="s">
        <v>22</v>
      </c>
      <c r="B9" s="5" t="s">
        <v>13</v>
      </c>
      <c r="C9" s="71">
        <v>1</v>
      </c>
      <c r="D9" s="67"/>
      <c r="E9" s="67"/>
    </row>
    <row r="10" spans="1:7" ht="22.5" customHeight="1" x14ac:dyDescent="0.25">
      <c r="A10" s="92"/>
      <c r="B10" s="5" t="s">
        <v>12</v>
      </c>
      <c r="C10" s="88">
        <f ca="1">TODAY()</f>
        <v>45002</v>
      </c>
      <c r="D10" s="77">
        <f ca="1">EDATE(C10,18)</f>
        <v>45552</v>
      </c>
      <c r="E10" s="67"/>
    </row>
    <row r="11" spans="1:7" ht="22.5" customHeight="1" x14ac:dyDescent="0.3">
      <c r="A11" s="92"/>
      <c r="B11" s="4" t="s">
        <v>11</v>
      </c>
      <c r="C11" s="88" t="str">
        <f ca="1">TEXT(EDATE(C10,18),"gg.aa.yyyy")</f>
        <v>17.09.2024</v>
      </c>
      <c r="E11" s="68"/>
    </row>
    <row r="12" spans="1:7" ht="22.5" customHeight="1" x14ac:dyDescent="0.3">
      <c r="A12" s="92"/>
      <c r="B12" s="4" t="s">
        <v>19</v>
      </c>
      <c r="C12" s="80" t="str">
        <f>IF(C5&gt;0,C5*1.25,"")</f>
        <v/>
      </c>
      <c r="E12" s="68"/>
    </row>
    <row r="13" spans="1:7" ht="22.5" customHeight="1" x14ac:dyDescent="0.3">
      <c r="A13" s="92"/>
      <c r="B13" s="4" t="s">
        <v>20</v>
      </c>
      <c r="C13" s="87" t="str">
        <f>IFERROR(PROPER(IF(IF(LEN(SUBSTITUTE(ROUND(C12,2), ",", ""))=LEN(ROUND(C12,2)),ROUND(C12,2),TRIM(LEFT(ROUND(C12,2),FIND(",",ROUND(C12,2))-1)))*1&gt;=10^6,CHOOSE(LEFT(RIGHT(IF(LEN(SUBSTITUTE(ROUND(C12,2), ",", ""))=LEN(ROUND(C12,2)),ROUND(C12,2),TRIM(LEFT(ROUND(C12,2),FIND(",",ROUND(C12,2))-1)))*1,7),1)+1,"","birmilyon","ikimilyon","üçmilyon","dörtmilyon","beşmilyon","altımilyon","yedimilyon","sekizmilyon","dokuzmilyon"),"")&amp;IF(IF(LEN(SUBSTITUTE(ROUND(C12,2), ",", ""))=LEN(ROUND(C12,2)),ROUND(C12,2),TRIM(LEFT(ROUND(C12,2),FIND(",",ROUND(C12,2))-1)))*1&gt;=10^5,CHOOSE(LEFT(RIGHT(IF(LEN(SUBSTITUTE(ROUND(C12,2), ",", ""))=LEN(ROUND(C12,2)),ROUND(C12,2),TRIM(LEFT(ROUND(C12,2),FIND(",",ROUND(C12,2))-1)))*1,6),1)+1,"","yüz","ikiyüz","üçyüz","dörtyüz","beşyüz","altıyüz","yediyüz","sekizyüz","dokuzyüz"),"")&amp;IF(IF(LEN(SUBSTITUTE(ROUND(C12,2), ",", ""))=LEN(ROUND(C12,2)),ROUND(C12,2),TRIM(LEFT(ROUND(C12,2),FIND(",",ROUND(C12,2))-1)))*1&gt;=10^4,CHOOSE(LEFT(RIGHT(IF(LEN(SUBSTITUTE(ROUND(C12,2), ",", ""))=LEN(ROUND(C12,2)),ROUND(C12,2),TRIM(LEFT(ROUND(C12,2),FIND(",",ROUND(C12,2))-1)))*1,5),1)+1,"","on","yirmi","otuz","kırk","elli","altmış","yetmiş","seksen","doksan"),"")&amp;IF(IF(LEN(SUBSTITUTE(ROUND(C12,2), ",", ""))=LEN(ROUND(C12,2)),ROUND(C12,2),TRIM(LEFT(ROUND(C12,2),FIND(",",ROUND(C12,2))-1)))*1&gt;=10^3,CHOOSE(LEFT(RIGHT(IF(LEN(SUBSTITUTE(ROUND(C12,2), ",", ""))=LEN(ROUND(C12,2)),ROUND(C12,2),TRIM(LEFT(ROUND(C12,2),FIND(",",ROUND(C12,2))-1)))*1,4),1)+1,"","","iki","üç","dört","beş","altı","yedi","sekiz","dokuz"),"")&amp;IF(AND(IF(LEN(SUBSTITUTE(ROUND(C12,2), ",", ""))=LEN(ROUND(C12,2)),ROUND(C12,2),TRIM(LEFT(ROUND(C12,2),FIND(",",ROUND(C12,2))-1)))*1&gt;=10^3,VALUE(LEFT(RIGHT(IF(LEN(SUBSTITUTE(ROUND(C12,2), ",", ""))=LEN(ROUND(C12,2)),ROUND(C12,2),TRIM(LEFT(ROUND(C12,2),FIND(",",ROUND(C12,2))-1)))*1,6),3))&gt;0),IF(AND(IF(LEN(SUBSTITUTE(ROUND(C12,2), ",", ""))=LEN(ROUND(C12,2)),ROUND(C12,2),TRIM(LEFT(ROUND(C12,2),FIND(",",ROUND(C12,2))-1)))*1&gt;1999,LEFT(RIGHT(IF(LEN(SUBSTITUTE(ROUND(C12,2), ",", ""))=LEN(ROUND(C12,2)),ROUND(C12,2),TRIM(LEFT(ROUND(C12,2),FIND(",",ROUND(C12,2))-1)))*1,4),1)="1",LEFT(RIGHT(IF(LEN(SUBSTITUTE(ROUND(C12,2), ",", ""))=LEN(ROUND(C12,2)),ROUND(C12,2),TRIM(LEFT(ROUND(C12,2),FIND(",",ROUND(C12,2))-1)))*1,6),2)&lt;&gt;"00"),"birbin","bin"),"")&amp;IF(IF(LEN(SUBSTITUTE(ROUND(C12,2), ",", ""))=LEN(ROUND(C12,2)),ROUND(C12,2),TRIM(LEFT(ROUND(C12,2),FIND(",",ROUND(C12,2))-1)))*1&gt;=100,CHOOSE(LEFT(RIGHT(IF(LEN(SUBSTITUTE(ROUND(C12,2), ",", ""))=LEN(ROUND(C12,2)),ROUND(C12,2),TRIM(LEFT(ROUND(C12,2),FIND(",",ROUND(C12,2))-1)))*1,3),1)+1,"","yüz","ikiyüz","üçyüz","dörtyüz","beşyüz","altıyüz","yediyüz","sekizyüz","dokuzyüz"),"")&amp;IF(IF(LEN(SUBSTITUTE(ROUND(C12,2), ",", ""))=LEN(ROUND(C12,2)),ROUND(C12,2),TRIM(LEFT(ROUND(C12,2),FIND(",",ROUND(C12,2))-1)))*1&gt;=10,CHOOSE(LEFT(RIGHT(IF(LEN(SUBSTITUTE(ROUND(C12,2), ",", ""))=LEN(ROUND(C12,2)),ROUND(C12,2),TRIM(LEFT(ROUND(C12,2),FIND(",",ROUND(C12,2))-1)))*1,2),1)+1,"","on","yirmi","otuz","kırk","elli","altmış","yetmiş","seksen","doksan"),"")&amp;CHOOSE(MOD(IF(LEN(SUBSTITUTE(ROUND(C12,2), ",", ""))=LEN(ROUND(C12,2)),ROUND(C12,2),TRIM(LEFT(ROUND(C12,2),FIND(",",ROUND(C12,2))-1)))*1,10)+1,"","bir","iki","üç","dört","beş","altı","yedi","sekiz","dokuz")) &amp; " TL "
&amp;
IF(OR(LEN(SUBSTITUTE(C12, ",", ""))=LEN(C12),LEN(SUBSTITUTE(ROUND(C12,2), ",", ""))=LEN(ROUND(C12,2))),"",
PROPER(IF(IF(LEN(TRIM(RIGHT(ROUND(C12,2),LEN(ROUND(C12,2))-FIND(",",ROUND(C12,2)))))&lt;2,TRIM(RIGHT(ROUND(C12,2),LEN(ROUND(C12,2))-FIND(",",ROUND(C12,2))))*10,TRIM(RIGHT(ROUND(C12,2),LEN(ROUND(C12,2))-FIND(",",ROUND(C12,2))))*1)&gt;=10^5,CHOOSE(LEFT(RIGHT(IF(LEN(TRIM(RIGHT(ROUND(C12,2),LEN(ROUND(C12,2))-FIND(",",ROUND(C12,2)))))&lt;2,TRIM(RIGHT(ROUND(C12,2),LEN(ROUND(C12,2))-FIND(",",ROUND(C12,2))))*10,TRIM(RIGHT(ROUND(C12,2),LEN(ROUND(C12,2))-FIND(",",ROUND(C12,2))))*1),6),1)+1,"","yüz","ikiyüz","üçyüz","dörtyüz","beşyüz","altıyüz","yediyüz","sekizyüz","dokuzyüz"),"")&amp;IF(IF(LEN(TRIM(RIGHT(ROUND(C12,2),LEN(ROUND(C12,2))-FIND(",",ROUND(C12,2)))))&lt;2,TRIM(RIGHT(ROUND(C12,2),LEN(ROUND(C12,2))-FIND(",",ROUND(C12,2))))*10,TRIM(RIGHT(ROUND(C12,2),LEN(ROUND(C12,2))-FIND(",",ROUND(C12,2))))*1)&gt;=10^4,CHOOSE(LEFT(RIGHT(IF(LEN(TRIM(RIGHT(ROUND(C12,2),LEN(ROUND(C12,2))-FIND(",",ROUND(C12,2)))))&lt;2,TRIM(RIGHT(ROUND(C12,2),LEN(ROUND(C12,2))-FIND(",",ROUND(C12,2))))*10,TRIM(RIGHT(ROUND(C12,2),LEN(ROUND(C12,2))-FIND(",",ROUND(C12,2))))*1),5),1)+1,"","on","yirmi","otuz","kırk","elli","altmış","yetmiş","seksen","doksan"),"")&amp;IF(IF(LEN(TRIM(RIGHT(ROUND(C12,2),LEN(ROUND(C12,2))-FIND(",",ROUND(C12,2)))))&lt;2,TRIM(RIGHT(ROUND(C12,2),LEN(ROUND(C12,2))-FIND(",",ROUND(C12,2))))*10,TRIM(RIGHT(ROUND(C12,2),LEN(ROUND(C12,2))-FIND(",",ROUND(C12,2))))*1)&gt;=10^3,CHOOSE(LEFT(RIGHT(IF(LEN(TRIM(RIGHT(ROUND(C12,2),LEN(ROUND(C12,2))-FIND(",",ROUND(C12,2)))))&lt;2,TRIM(RIGHT(ROUND(C12,2),LEN(ROUND(C12,2))-FIND(",",ROUND(C12,2))))*10,TRIM(RIGHT(ROUND(C12,2),LEN(ROUND(C12,2))-FIND(",",ROUND(C12,2))))*1),4),1)+1,"","","iki","üç","dört","beş","altı","yedi","sekiz","dokuz"),"")&amp;IF(IF(LEN(TRIM(RIGHT(ROUND(C12,2),LEN(ROUND(C12,2))-FIND(",",ROUND(C12,2)))))&lt;2,TRIM(RIGHT(ROUND(C12,2),LEN(ROUND(C12,2))-FIND(",",ROUND(C12,2))))*10,TRIM(RIGHT(ROUND(C12,2),LEN(ROUND(C12,2))-FIND(",",ROUND(C12,2))))*1)&gt;=10,CHOOSE(LEFT(RIGHT(IF(LEN(TRIM(RIGHT(ROUND(C12,2),LEN(ROUND(C12,2))-FIND(",",ROUND(C12,2)))))&lt;2,TRIM(RIGHT(ROUND(C12,2),LEN(ROUND(C12,2))-FIND(",",ROUND(C12,2))))*10,TRIM(RIGHT(ROUND(C12,2),LEN(ROUND(C12,2))-FIND(",",ROUND(C12,2))))*1),2),1)+1,"","on","yirmi","otuz","kırk","elli","altmış","yetmiş","seksen","doksan"),"")&amp;CHOOSE(MOD(IF(LEN(TRIM(RIGHT(ROUND(C12,2),LEN(ROUND(C12,2))-FIND(",",ROUND(C12,2)))))&lt;2,TRIM(RIGHT(ROUND(C12,2),LEN(ROUND(C12,2))-FIND(",",ROUND(C12,2))))*10,TRIM(RIGHT(ROUND(C12,2),LEN(ROUND(C12,2))-FIND(",",ROUND(C12,2))))*1),10)+1,"","bir","iki","üç","dört","beş","altı","yedi","sekiz","dokuz")) &amp; " Kr"),"")</f>
        <v/>
      </c>
      <c r="E13" s="68"/>
    </row>
    <row r="14" spans="1:7" ht="22.5" customHeight="1" x14ac:dyDescent="0.3">
      <c r="A14" s="92"/>
      <c r="B14" s="4" t="s">
        <v>16</v>
      </c>
      <c r="C14" s="71" t="s">
        <v>35</v>
      </c>
      <c r="E14" s="68"/>
    </row>
    <row r="15" spans="1:7" ht="22.5" customHeight="1" x14ac:dyDescent="0.3">
      <c r="E15" s="68"/>
    </row>
    <row r="16" spans="1:7" ht="22.5" customHeight="1" x14ac:dyDescent="0.3">
      <c r="A16" s="92" t="s">
        <v>14</v>
      </c>
      <c r="B16" s="4" t="s">
        <v>21</v>
      </c>
      <c r="C16" s="73"/>
      <c r="D16" s="67" t="s">
        <v>39</v>
      </c>
      <c r="E16" s="68" t="s">
        <v>25</v>
      </c>
    </row>
    <row r="17" spans="1:5" ht="33" customHeight="1" x14ac:dyDescent="0.3">
      <c r="A17" s="92"/>
      <c r="B17" s="4" t="str">
        <f>IF(C16="Tüzel Kişi","Unvanı","Adı Soyadı")</f>
        <v>Adı Soyadı</v>
      </c>
      <c r="C17" s="74"/>
      <c r="D17" s="67" t="s">
        <v>39</v>
      </c>
      <c r="E17" s="68" t="str">
        <f>IF(C16="Tüzel Kişi","Şirket unvanı Ticaret Sicil Gazetesinde belirtildiği şekilde yazılmalıdır.","Firma sahibinin Adı Soyadı yazılmalıdır.")</f>
        <v>Firma sahibinin Adı Soyadı yazılmalıdır.</v>
      </c>
    </row>
    <row r="18" spans="1:5" ht="33" customHeight="1" x14ac:dyDescent="0.3">
      <c r="A18" s="92"/>
      <c r="B18" s="4" t="s">
        <v>27</v>
      </c>
      <c r="C18" s="74"/>
      <c r="D18" s="67" t="s">
        <v>39</v>
      </c>
      <c r="E18" s="68" t="s">
        <v>26</v>
      </c>
    </row>
    <row r="19" spans="1:5" ht="33" customHeight="1" x14ac:dyDescent="0.3">
      <c r="A19" s="92"/>
      <c r="B19" s="4" t="s">
        <v>15</v>
      </c>
      <c r="C19" s="73"/>
      <c r="D19" s="67" t="s">
        <v>39</v>
      </c>
      <c r="E19" s="68" t="s">
        <v>29</v>
      </c>
    </row>
    <row r="20" spans="1:5" ht="33" customHeight="1" x14ac:dyDescent="0.3">
      <c r="A20" s="92"/>
      <c r="B20" s="4" t="str">
        <f>IF(C16="Tüzel Kişi","Vergi No","TC Kimlik No")</f>
        <v>TC Kimlik No</v>
      </c>
      <c r="C20" s="73"/>
      <c r="D20" s="67" t="s">
        <v>39</v>
      </c>
      <c r="E20" s="68" t="str">
        <f>IF(C16="Tüzel Kişi","Şirketin vergi numarası yazılmalıdır.","Firma sahibinin TC Kimlik Numarası yazılmalıdır.")</f>
        <v>Firma sahibinin TC Kimlik Numarası yazılmalıdır.</v>
      </c>
    </row>
    <row r="21" spans="1:5" ht="22.5" customHeight="1" x14ac:dyDescent="0.3">
      <c r="E21" s="68"/>
    </row>
    <row r="22" spans="1:5" ht="33" customHeight="1" x14ac:dyDescent="0.3">
      <c r="A22" s="92" t="s">
        <v>30</v>
      </c>
      <c r="B22" s="4" t="s">
        <v>32</v>
      </c>
      <c r="C22" s="73"/>
      <c r="D22" s="67" t="s">
        <v>39</v>
      </c>
      <c r="E22" s="68" t="s">
        <v>36</v>
      </c>
    </row>
    <row r="23" spans="1:5" ht="33" customHeight="1" x14ac:dyDescent="0.3">
      <c r="A23" s="92"/>
      <c r="B23" s="4" t="s">
        <v>27</v>
      </c>
      <c r="C23" s="74"/>
      <c r="D23" s="67" t="s">
        <v>39</v>
      </c>
      <c r="E23" s="68" t="s">
        <v>37</v>
      </c>
    </row>
    <row r="24" spans="1:5" ht="33" customHeight="1" x14ac:dyDescent="0.3">
      <c r="A24" s="92"/>
      <c r="B24" s="4" t="s">
        <v>28</v>
      </c>
      <c r="C24" s="73"/>
      <c r="D24" s="67" t="s">
        <v>39</v>
      </c>
      <c r="E24" s="68" t="s">
        <v>38</v>
      </c>
    </row>
    <row r="25" spans="1:5" ht="22.5" customHeight="1" x14ac:dyDescent="0.3">
      <c r="E25" s="68"/>
    </row>
    <row r="26" spans="1:5" ht="33" customHeight="1" x14ac:dyDescent="0.3">
      <c r="A26" s="92" t="s">
        <v>31</v>
      </c>
      <c r="B26" s="4" t="s">
        <v>32</v>
      </c>
      <c r="C26" s="73"/>
      <c r="D26" s="67" t="s">
        <v>39</v>
      </c>
      <c r="E26" s="68" t="s">
        <v>36</v>
      </c>
    </row>
    <row r="27" spans="1:5" ht="33" customHeight="1" x14ac:dyDescent="0.3">
      <c r="A27" s="92"/>
      <c r="B27" s="4" t="s">
        <v>27</v>
      </c>
      <c r="C27" s="74"/>
      <c r="D27" s="67" t="s">
        <v>39</v>
      </c>
      <c r="E27" s="68" t="s">
        <v>37</v>
      </c>
    </row>
    <row r="28" spans="1:5" ht="33" customHeight="1" x14ac:dyDescent="0.3">
      <c r="A28" s="92"/>
      <c r="B28" s="4" t="s">
        <v>28</v>
      </c>
      <c r="C28" s="73"/>
      <c r="D28" s="67" t="s">
        <v>39</v>
      </c>
      <c r="E28" s="68" t="s">
        <v>38</v>
      </c>
    </row>
    <row r="31" spans="1:5" ht="22.5" customHeight="1" x14ac:dyDescent="0.25">
      <c r="C31" s="76" t="s">
        <v>41</v>
      </c>
    </row>
    <row r="58" spans="3:3" ht="22.5" customHeight="1" x14ac:dyDescent="0.25">
      <c r="C58" s="84">
        <v>44868</v>
      </c>
    </row>
  </sheetData>
  <sheetProtection algorithmName="SHA-512" hashValue="S0j6w8FaUfuLALKnb/Zbw693oPuFo+0b5D3NhkfbybkuNsLlu2TEAduviflrmGLKZ8drWyNWDph+SlVcG41tSw==" saltValue="ODF3sT/nHuAHeVoMkJiZ0w==" spinCount="100000" sheet="1" objects="1" scenarios="1"/>
  <mergeCells count="8">
    <mergeCell ref="D1:E1"/>
    <mergeCell ref="B1:C1"/>
    <mergeCell ref="A26:A28"/>
    <mergeCell ref="A22:A24"/>
    <mergeCell ref="A16:A20"/>
    <mergeCell ref="A9:A14"/>
    <mergeCell ref="A7:A8"/>
    <mergeCell ref="A2:A5"/>
  </mergeCells>
  <dataValidations count="5">
    <dataValidation type="custom" allowBlank="1" showInputMessage="1" showErrorMessage="1" errorTitle="Dikkat" error="Bu alandaki bilgiyi değiştirmeyiniz!" sqref="A7:B28 D9 C7:C10 D13:D14 C14">
      <formula1>""</formula1>
    </dataValidation>
    <dataValidation type="list" allowBlank="1" showInputMessage="1" showErrorMessage="1" sqref="C16">
      <formula1>"Gerçek Kişi,Tüzel Kişi"</formula1>
    </dataValidation>
    <dataValidation type="decimal" allowBlank="1" showInputMessage="1" showErrorMessage="1" error="Senet ile en fazla Alınabilecek En Yüksek Transfer (Ön Ödeme) Tutarı kadar transfer ödemesi alınabileceğinden, senet tutarı bu tutarın %25 fazlasını geçemez." sqref="C12">
      <formula1>0</formula1>
      <formula2>C4*1.25</formula2>
    </dataValidation>
    <dataValidation type="decimal" allowBlank="1" showInputMessage="1" showErrorMessage="1" errorTitle="Limit Aşımı" error="Talep Edilen Transfer Ödemesi Tutarı, Alınabilecek En Yüksek Transfer (Ön Ödeme) Tutarından fazla olamaz." sqref="C5">
      <formula1>0</formula1>
      <formula2>C4</formula2>
    </dataValidation>
    <dataValidation allowBlank="1" showInputMessage="1" showErrorMessage="1" errorTitle="Dikkat" error="Bu alandaki bilgiyi değiştirmeyiniz!" sqref="C13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B2:Q35"/>
  <sheetViews>
    <sheetView showGridLines="0" zoomScale="80" zoomScaleNormal="80" zoomScaleSheetLayoutView="100" workbookViewId="0">
      <selection activeCell="G7" sqref="G7:P11"/>
    </sheetView>
  </sheetViews>
  <sheetFormatPr defaultColWidth="9.140625" defaultRowHeight="18.75" x14ac:dyDescent="0.3"/>
  <cols>
    <col min="1" max="1" width="4.42578125" style="9" customWidth="1"/>
    <col min="2" max="2" width="1.7109375" style="9" customWidth="1"/>
    <col min="3" max="3" width="8.28515625" style="18" bestFit="1" customWidth="1"/>
    <col min="4" max="4" width="1.5703125" style="18" bestFit="1" customWidth="1"/>
    <col min="5" max="5" width="15.28515625" style="18" customWidth="1"/>
    <col min="6" max="6" width="21.42578125" style="9" customWidth="1"/>
    <col min="7" max="7" width="4.85546875" style="9" bestFit="1" customWidth="1"/>
    <col min="8" max="8" width="8.7109375" style="9" customWidth="1"/>
    <col min="9" max="9" width="20.7109375" style="9" customWidth="1"/>
    <col min="10" max="10" width="8.7109375" style="9" customWidth="1"/>
    <col min="11" max="11" width="20.7109375" style="9" customWidth="1"/>
    <col min="12" max="12" width="8.7109375" style="9" customWidth="1"/>
    <col min="13" max="13" width="20.7109375" style="9" customWidth="1"/>
    <col min="14" max="14" width="8.7109375" style="9" customWidth="1"/>
    <col min="15" max="15" width="20.7109375" style="9" customWidth="1"/>
    <col min="16" max="16" width="9.140625" style="9"/>
    <col min="17" max="17" width="1.7109375" style="9" customWidth="1"/>
    <col min="18" max="18" width="9.140625" style="9"/>
    <col min="19" max="19" width="12.42578125" style="9" bestFit="1" customWidth="1"/>
    <col min="20" max="16384" width="9.140625" style="9"/>
  </cols>
  <sheetData>
    <row r="2" spans="2:17" ht="5.0999999999999996" customHeight="1" x14ac:dyDescent="0.3">
      <c r="B2" s="6"/>
      <c r="C2" s="20"/>
      <c r="D2" s="20"/>
      <c r="E2" s="2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2:17" s="11" customFormat="1" x14ac:dyDescent="0.25">
      <c r="B3" s="10"/>
      <c r="C3" s="21"/>
      <c r="D3" s="21"/>
      <c r="E3" s="21"/>
      <c r="F3" s="105"/>
      <c r="I3" s="12" t="s">
        <v>6</v>
      </c>
      <c r="K3" s="12" t="s">
        <v>7</v>
      </c>
      <c r="M3" s="12" t="s">
        <v>2</v>
      </c>
      <c r="O3" s="12" t="s">
        <v>0</v>
      </c>
      <c r="Q3" s="13"/>
    </row>
    <row r="4" spans="2:17" s="11" customFormat="1" ht="9" customHeight="1" x14ac:dyDescent="0.25">
      <c r="B4" s="10"/>
      <c r="C4" s="39"/>
      <c r="D4" s="39"/>
      <c r="E4" s="39"/>
      <c r="F4" s="105"/>
      <c r="I4" s="12"/>
      <c r="K4" s="12"/>
      <c r="M4" s="12"/>
      <c r="O4" s="12"/>
      <c r="Q4" s="13"/>
    </row>
    <row r="5" spans="2:17" x14ac:dyDescent="0.3">
      <c r="B5" s="14"/>
      <c r="C5" s="40" t="s">
        <v>0</v>
      </c>
      <c r="D5" s="41" t="s">
        <v>5</v>
      </c>
      <c r="E5" s="42">
        <f>'Senet GİRİŞ'!C9</f>
        <v>1</v>
      </c>
      <c r="F5" s="105"/>
      <c r="I5" s="70" t="str">
        <f ca="1">'Senet GİRİŞ'!C11</f>
        <v>17.09.2024</v>
      </c>
      <c r="K5" s="28" t="e">
        <f>"#"&amp;TEXT(INT('Senet GİRİŞ'!C12),"##.##0")&amp;"#"</f>
        <v>#VALUE!</v>
      </c>
      <c r="M5" s="38" t="e">
        <f>"#"&amp;TEXT(('Senet GİRİŞ'!C12-INT('Senet GİRİŞ'!C12))*100,"##.##")&amp;"#"</f>
        <v>#VALUE!</v>
      </c>
      <c r="O5" s="29">
        <f>'Senet GİRİŞ'!C9</f>
        <v>1</v>
      </c>
      <c r="Q5" s="15"/>
    </row>
    <row r="6" spans="2:17" ht="9" customHeight="1" x14ac:dyDescent="0.3">
      <c r="B6" s="14"/>
      <c r="C6" s="40"/>
      <c r="D6" s="41"/>
      <c r="E6" s="43"/>
      <c r="F6" s="105"/>
      <c r="Q6" s="15"/>
    </row>
    <row r="7" spans="2:17" ht="18.75" customHeight="1" x14ac:dyDescent="0.3">
      <c r="B7" s="14"/>
      <c r="C7" s="40"/>
      <c r="D7" s="41"/>
      <c r="E7" s="43"/>
      <c r="F7" s="105"/>
      <c r="G7" s="109" t="str">
        <f ca="1">"   İş bu emre muharrer senedim"&amp;IF('Senet GİRİŞ'!C16="Gerçek Kişi","in","izin")&amp;" mükabilinde "&amp;'Senet GİRİŞ'!C11&amp;" tarihinde Sayın: "&amp;'Senet GİRİŞ'!C7&amp;"'na veyahut emruhavalesine yukarıda yazılı Yalnız: "&amp;'Senet GİRİŞ'!C13&amp;" ödeyeceği"&amp;IF('Senet GİRİŞ'!C16="Gerçek Kişi","m.","z.")&amp;" Bedeli "&amp;'Senet GİRİŞ'!C14&amp;" ahzolunmuştur. İş bu bono vadesinde ödenmediği taktirde müteakip bonolarında muacceliyet kesbedeceğini,"&amp;" ihtilaf vukuunda "&amp;'Senet GİRİŞ'!C8&amp;" mahkemelerinin selahiyetini şimdiden kabul eyleri"&amp;IF('Senet GİRİŞ'!C16="Gerçek Kişi","m.","z.")&amp;" Okudu"&amp;IF('Senet GİRİŞ'!C16="Gerçek Kişi","m.","k.")</f>
        <v xml:space="preserve">   İş bu emre muharrer senedimizin mükabilinde 17.09.2024 tarihinde Sayın: TÜRKİYE BİLİMSEL VE TEKNOLOJİK ARAŞTIRMA KURUMU'na veyahut emruhavalesine yukarıda yazılı Yalnız:  ödeyeceğiz. Bedeli nakden ahzolunmuştur. İş bu bono vadesinde ödenmediği taktirde müteakip bonolarında muacceliyet kesbedeceğini, ihtilaf vukuunda ANKARA mahkemelerinin selahiyetini şimdiden kabul eyleriz. Okuduk.</v>
      </c>
      <c r="H7" s="109"/>
      <c r="I7" s="109"/>
      <c r="J7" s="109"/>
      <c r="K7" s="109"/>
      <c r="L7" s="109"/>
      <c r="M7" s="109"/>
      <c r="N7" s="109"/>
      <c r="O7" s="109"/>
      <c r="P7" s="109"/>
      <c r="Q7" s="15"/>
    </row>
    <row r="8" spans="2:17" ht="9" customHeight="1" x14ac:dyDescent="0.3">
      <c r="B8" s="14"/>
      <c r="C8" s="40"/>
      <c r="D8" s="41"/>
      <c r="E8" s="43"/>
      <c r="F8" s="105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5"/>
    </row>
    <row r="9" spans="2:17" x14ac:dyDescent="0.3">
      <c r="B9" s="14"/>
      <c r="C9" s="40" t="s">
        <v>1</v>
      </c>
      <c r="D9" s="41" t="s">
        <v>5</v>
      </c>
      <c r="E9" s="44" t="e">
        <f>INT('Senet GİRİŞ'!C12)</f>
        <v>#VALUE!</v>
      </c>
      <c r="F9" s="105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5"/>
    </row>
    <row r="10" spans="2:17" ht="9" customHeight="1" x14ac:dyDescent="0.3">
      <c r="B10" s="14"/>
      <c r="C10" s="40"/>
      <c r="D10" s="41"/>
      <c r="E10" s="43"/>
      <c r="F10" s="105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5"/>
    </row>
    <row r="11" spans="2:17" x14ac:dyDescent="0.3">
      <c r="B11" s="14"/>
      <c r="C11" s="40"/>
      <c r="D11" s="40"/>
      <c r="E11" s="43"/>
      <c r="F11" s="105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5"/>
    </row>
    <row r="12" spans="2:17" ht="19.5" customHeight="1" x14ac:dyDescent="0.3">
      <c r="B12" s="14"/>
      <c r="C12" s="40" t="s">
        <v>2</v>
      </c>
      <c r="D12" s="40" t="s">
        <v>5</v>
      </c>
      <c r="E12" s="42" t="e">
        <f>ROUND('Senet GİRİŞ'!C12-INT('Senet GİRİŞ'!C12),2)</f>
        <v>#VALUE!</v>
      </c>
      <c r="F12" s="105"/>
      <c r="H12" s="16"/>
      <c r="I12" s="16"/>
      <c r="J12" s="16"/>
      <c r="K12" s="16"/>
      <c r="L12" s="16"/>
      <c r="M12" s="48" t="s">
        <v>9</v>
      </c>
      <c r="N12" s="95">
        <f ca="1">'Senet GİRİŞ'!C10</f>
        <v>45002</v>
      </c>
      <c r="O12" s="95"/>
      <c r="Q12" s="15"/>
    </row>
    <row r="13" spans="2:17" ht="60" customHeight="1" x14ac:dyDescent="0.3">
      <c r="B13" s="14"/>
      <c r="C13" s="40"/>
      <c r="D13" s="40"/>
      <c r="E13" s="40"/>
      <c r="F13" s="105"/>
      <c r="G13" s="106" t="s">
        <v>8</v>
      </c>
      <c r="H13" s="107" t="str">
        <f>CONCATENATE('Senet GİRİŞ'!B17,": ",UPPER('Senet GİRİŞ'!C17),CHAR(10),'Senet GİRİŞ'!B18,": ",'Senet GİRİŞ'!C18,CHAR(10),'Senet GİRİŞ'!B19,": ",'Senet GİRİŞ'!C19,CHAR(10),'Senet GİRİŞ'!B20,": ",'Senet GİRİŞ'!C20)</f>
        <v xml:space="preserve">Adı Soyadı: 
Adres: 
Vergi Dairesi: 
TC Kimlik No: </v>
      </c>
      <c r="I13" s="108"/>
      <c r="J13" s="108"/>
      <c r="K13" s="108"/>
      <c r="L13" s="96" t="s">
        <v>34</v>
      </c>
      <c r="M13" s="97"/>
      <c r="N13" s="97"/>
      <c r="O13" s="98"/>
      <c r="P13" s="24"/>
      <c r="Q13" s="25"/>
    </row>
    <row r="14" spans="2:17" ht="5.0999999999999996" customHeight="1" x14ac:dyDescent="0.3">
      <c r="B14" s="14"/>
      <c r="C14" s="40"/>
      <c r="D14" s="40"/>
      <c r="E14" s="40"/>
      <c r="F14" s="105"/>
      <c r="G14" s="106"/>
      <c r="H14" s="107"/>
      <c r="I14" s="108"/>
      <c r="J14" s="108"/>
      <c r="K14" s="108"/>
      <c r="L14" s="99"/>
      <c r="M14" s="100"/>
      <c r="N14" s="100"/>
      <c r="O14" s="101"/>
      <c r="P14" s="24"/>
      <c r="Q14" s="25"/>
    </row>
    <row r="15" spans="2:17" ht="60" customHeight="1" x14ac:dyDescent="0.3">
      <c r="B15" s="14"/>
      <c r="C15" s="94" t="str">
        <f>"Borçlu  : "&amp;UPPER('Senet GİRİŞ'!C17)</f>
        <v xml:space="preserve">Borçlu  : </v>
      </c>
      <c r="D15" s="94"/>
      <c r="E15" s="94"/>
      <c r="F15" s="105"/>
      <c r="G15" s="106"/>
      <c r="H15" s="107"/>
      <c r="I15" s="108"/>
      <c r="J15" s="108"/>
      <c r="K15" s="108"/>
      <c r="L15" s="99"/>
      <c r="M15" s="100"/>
      <c r="N15" s="100"/>
      <c r="O15" s="101"/>
      <c r="P15" s="24"/>
      <c r="Q15" s="25"/>
    </row>
    <row r="16" spans="2:17" ht="5.0999999999999996" customHeight="1" x14ac:dyDescent="0.3">
      <c r="B16" s="14"/>
      <c r="C16" s="94"/>
      <c r="D16" s="94"/>
      <c r="E16" s="94"/>
      <c r="F16" s="105"/>
      <c r="G16" s="106"/>
      <c r="H16" s="107"/>
      <c r="I16" s="108"/>
      <c r="J16" s="108"/>
      <c r="K16" s="108"/>
      <c r="L16" s="99"/>
      <c r="M16" s="100"/>
      <c r="N16" s="100"/>
      <c r="O16" s="101"/>
      <c r="P16" s="24"/>
      <c r="Q16" s="25"/>
    </row>
    <row r="17" spans="2:17" ht="19.5" customHeight="1" x14ac:dyDescent="0.3">
      <c r="B17" s="14"/>
      <c r="C17" s="94"/>
      <c r="D17" s="94"/>
      <c r="E17" s="94"/>
      <c r="F17" s="105"/>
      <c r="G17" s="106"/>
      <c r="H17" s="107"/>
      <c r="I17" s="108"/>
      <c r="J17" s="108"/>
      <c r="K17" s="108"/>
      <c r="L17" s="102"/>
      <c r="M17" s="103"/>
      <c r="N17" s="103"/>
      <c r="O17" s="104"/>
      <c r="P17" s="24"/>
      <c r="Q17" s="25"/>
    </row>
    <row r="18" spans="2:17" ht="5.0999999999999996" customHeight="1" x14ac:dyDescent="0.3">
      <c r="B18" s="14"/>
      <c r="C18" s="94"/>
      <c r="D18" s="94"/>
      <c r="E18" s="94"/>
      <c r="F18" s="105"/>
      <c r="G18" s="106"/>
      <c r="H18" s="107"/>
      <c r="I18" s="108"/>
      <c r="J18" s="108"/>
      <c r="K18" s="108"/>
      <c r="L18" s="24"/>
      <c r="M18" s="24"/>
      <c r="N18" s="24"/>
      <c r="O18" s="24"/>
      <c r="P18" s="24"/>
      <c r="Q18" s="25"/>
    </row>
    <row r="19" spans="2:17" x14ac:dyDescent="0.3">
      <c r="B19" s="14"/>
      <c r="C19" s="94"/>
      <c r="D19" s="94"/>
      <c r="E19" s="94"/>
      <c r="F19" s="105"/>
      <c r="G19" s="106"/>
      <c r="H19" s="107"/>
      <c r="I19" s="108"/>
      <c r="J19" s="108"/>
      <c r="K19" s="108"/>
      <c r="L19" s="24"/>
      <c r="M19" s="24"/>
      <c r="N19" s="24"/>
      <c r="O19" s="24"/>
      <c r="P19" s="24"/>
      <c r="Q19" s="25"/>
    </row>
    <row r="20" spans="2:17" ht="15" customHeight="1" x14ac:dyDescent="0.3">
      <c r="B20" s="14"/>
      <c r="C20" s="45"/>
      <c r="D20" s="45"/>
      <c r="E20" s="45"/>
      <c r="F20" s="105"/>
      <c r="G20" s="35"/>
      <c r="H20" s="34"/>
      <c r="I20" s="34"/>
      <c r="J20" s="34"/>
      <c r="K20" s="34"/>
      <c r="L20" s="24"/>
      <c r="M20" s="24"/>
      <c r="N20" s="24"/>
      <c r="O20" s="24"/>
      <c r="P20" s="24"/>
      <c r="Q20" s="25"/>
    </row>
    <row r="21" spans="2:17" ht="18.75" customHeight="1" x14ac:dyDescent="0.3">
      <c r="B21" s="14"/>
      <c r="C21" s="40" t="s">
        <v>3</v>
      </c>
      <c r="D21" s="40" t="s">
        <v>5</v>
      </c>
      <c r="E21" s="46" t="str">
        <f ca="1">'Senet GİRİŞ'!C11</f>
        <v>17.09.2024</v>
      </c>
      <c r="F21" s="105"/>
      <c r="G21" s="106" t="s">
        <v>33</v>
      </c>
      <c r="H21" s="107" t="str">
        <f>CONCATENATE('Senet GİRİŞ'!B22,": ",'Senet GİRİŞ'!C22,CHAR(10),'Senet GİRİŞ'!B23,": ",'Senet GİRİŞ'!C23,CHAR(10),'Senet GİRİŞ'!B24,": ",'Senet GİRİŞ'!C24)</f>
        <v xml:space="preserve">Adı Soyadı: 
Adres: 
TC Kimlik No: </v>
      </c>
      <c r="I21" s="108"/>
      <c r="J21" s="108"/>
      <c r="K21" s="108"/>
      <c r="L21" s="58" t="s">
        <v>10</v>
      </c>
      <c r="M21" s="59"/>
      <c r="N21" s="60"/>
      <c r="P21" s="24"/>
      <c r="Q21" s="25"/>
    </row>
    <row r="22" spans="2:17" ht="60" customHeight="1" x14ac:dyDescent="0.3">
      <c r="B22" s="14"/>
      <c r="C22" s="40" t="s">
        <v>4</v>
      </c>
      <c r="D22" s="40" t="s">
        <v>5</v>
      </c>
      <c r="E22" s="47">
        <f ca="1">'Senet GİRİŞ'!C10</f>
        <v>45002</v>
      </c>
      <c r="F22" s="105"/>
      <c r="G22" s="106"/>
      <c r="H22" s="107"/>
      <c r="I22" s="108"/>
      <c r="J22" s="108"/>
      <c r="K22" s="108"/>
      <c r="L22" s="61"/>
      <c r="M22" s="62"/>
      <c r="N22" s="63"/>
      <c r="P22" s="24"/>
      <c r="Q22" s="25"/>
    </row>
    <row r="23" spans="2:17" x14ac:dyDescent="0.3">
      <c r="B23" s="14"/>
      <c r="F23" s="105"/>
      <c r="G23" s="106"/>
      <c r="H23" s="107"/>
      <c r="I23" s="108"/>
      <c r="J23" s="108"/>
      <c r="K23" s="108"/>
      <c r="L23" s="64"/>
      <c r="M23" s="65"/>
      <c r="N23" s="66"/>
      <c r="P23" s="24"/>
      <c r="Q23" s="25"/>
    </row>
    <row r="24" spans="2:17" ht="6" customHeight="1" x14ac:dyDescent="0.3">
      <c r="B24" s="14"/>
      <c r="C24" s="9"/>
      <c r="D24" s="9"/>
      <c r="E24" s="9"/>
      <c r="F24" s="105"/>
      <c r="G24" s="32"/>
      <c r="H24" s="23"/>
      <c r="I24" s="23"/>
      <c r="J24" s="23"/>
      <c r="K24" s="23"/>
      <c r="L24" s="24"/>
      <c r="M24" s="24"/>
      <c r="N24" s="24"/>
      <c r="O24" s="24"/>
      <c r="P24" s="24"/>
      <c r="Q24" s="25"/>
    </row>
    <row r="25" spans="2:17" ht="18.75" customHeight="1" x14ac:dyDescent="0.3">
      <c r="B25" s="14"/>
      <c r="F25" s="105"/>
      <c r="G25" s="106" t="s">
        <v>33</v>
      </c>
      <c r="H25" s="107" t="str">
        <f>CONCATENATE('Senet GİRİŞ'!B26,": ",'Senet GİRİŞ'!C26,CHAR(10),'Senet GİRİŞ'!B27,": ",'Senet GİRİŞ'!C27,CHAR(10),'Senet GİRİŞ'!B28,": ",'Senet GİRİŞ'!C28)</f>
        <v xml:space="preserve">Adı Soyadı: 
Adres: 
TC Kimlik No: </v>
      </c>
      <c r="I25" s="108"/>
      <c r="J25" s="108"/>
      <c r="K25" s="108"/>
      <c r="L25" s="50" t="s">
        <v>10</v>
      </c>
      <c r="M25" s="51"/>
      <c r="N25" s="52"/>
      <c r="P25" s="24"/>
      <c r="Q25" s="25"/>
    </row>
    <row r="26" spans="2:17" ht="60" customHeight="1" x14ac:dyDescent="0.3">
      <c r="B26" s="14"/>
      <c r="F26" s="105"/>
      <c r="G26" s="106"/>
      <c r="H26" s="107"/>
      <c r="I26" s="108"/>
      <c r="J26" s="108"/>
      <c r="K26" s="108"/>
      <c r="L26" s="53"/>
      <c r="M26" s="49"/>
      <c r="N26" s="54"/>
      <c r="P26" s="24"/>
      <c r="Q26" s="25"/>
    </row>
    <row r="27" spans="2:17" x14ac:dyDescent="0.3">
      <c r="B27" s="14"/>
      <c r="F27" s="105"/>
      <c r="G27" s="106"/>
      <c r="H27" s="107"/>
      <c r="I27" s="108"/>
      <c r="J27" s="108"/>
      <c r="K27" s="108"/>
      <c r="L27" s="53"/>
      <c r="M27" s="49"/>
      <c r="N27" s="54"/>
      <c r="P27" s="24"/>
      <c r="Q27" s="25"/>
    </row>
    <row r="28" spans="2:17" ht="5.25" customHeight="1" x14ac:dyDescent="0.3">
      <c r="B28" s="14"/>
      <c r="F28" s="31"/>
      <c r="G28" s="36"/>
      <c r="H28" s="33"/>
      <c r="I28" s="33"/>
      <c r="J28" s="33"/>
      <c r="K28" s="33"/>
      <c r="L28" s="55"/>
      <c r="M28" s="56"/>
      <c r="N28" s="57"/>
      <c r="P28" s="24"/>
      <c r="Q28" s="25"/>
    </row>
    <row r="29" spans="2:17" ht="36" customHeight="1" x14ac:dyDescent="0.3">
      <c r="B29" s="19"/>
      <c r="C29" s="22"/>
      <c r="D29" s="22"/>
      <c r="E29" s="22"/>
      <c r="F29" s="17"/>
      <c r="G29" s="37"/>
      <c r="H29" s="17"/>
      <c r="I29" s="17"/>
      <c r="J29" s="17"/>
      <c r="K29" s="17"/>
      <c r="L29" s="26"/>
      <c r="M29" s="26"/>
      <c r="N29" s="26"/>
      <c r="O29" s="26"/>
      <c r="P29" s="26"/>
      <c r="Q29" s="27"/>
    </row>
    <row r="30" spans="2:17" x14ac:dyDescent="0.3">
      <c r="F30" s="30"/>
    </row>
    <row r="31" spans="2:17" x14ac:dyDescent="0.3">
      <c r="F31" s="30"/>
    </row>
    <row r="32" spans="2:17" x14ac:dyDescent="0.3">
      <c r="F32" s="30"/>
    </row>
    <row r="33" spans="6:6" x14ac:dyDescent="0.3">
      <c r="F33" s="30"/>
    </row>
    <row r="34" spans="6:6" x14ac:dyDescent="0.3">
      <c r="F34" s="30"/>
    </row>
    <row r="35" spans="6:6" x14ac:dyDescent="0.3">
      <c r="F35" s="30"/>
    </row>
  </sheetData>
  <sheetProtection algorithmName="SHA-512" hashValue="l/squuYu5u++XsLRHvo0+dbeYrr5XlP73eOY0HGT9u8l9vxJzcti9HLyae+JSziJ00AL1iblZIlAVRFLRwlf4A==" saltValue="VQxM9EJyzj9FG1zMt38mhw==" spinCount="100000" sheet="1" objects="1" scenarios="1" selectLockedCells="1" selectUnlockedCells="1"/>
  <mergeCells count="11">
    <mergeCell ref="C15:E19"/>
    <mergeCell ref="N12:O12"/>
    <mergeCell ref="L13:O17"/>
    <mergeCell ref="F3:F27"/>
    <mergeCell ref="G21:G23"/>
    <mergeCell ref="G25:G27"/>
    <mergeCell ref="H13:K19"/>
    <mergeCell ref="H21:K23"/>
    <mergeCell ref="G13:G19"/>
    <mergeCell ref="G7:P11"/>
    <mergeCell ref="H25:K27"/>
  </mergeCells>
  <printOptions horizontalCentered="1"/>
  <pageMargins left="0.23622047244094491" right="0.23622047244094491" top="0.19685039370078741" bottom="0.7480314960629921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Senet GİRİŞ</vt:lpstr>
      <vt:lpstr>Senet YAZDIR</vt:lpstr>
      <vt:lpstr>'Senet YAZDIR'!Yazdırma_Alanı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Ahmet Taha YEKELER</cp:lastModifiedBy>
  <cp:lastPrinted>2019-07-04T11:13:42Z</cp:lastPrinted>
  <dcterms:created xsi:type="dcterms:W3CDTF">2018-01-01T13:28:37Z</dcterms:created>
  <dcterms:modified xsi:type="dcterms:W3CDTF">2023-03-17T12:54:05Z</dcterms:modified>
</cp:coreProperties>
</file>