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530" windowHeight="6600" tabRatio="500"/>
  </bookViews>
  <sheets>
    <sheet name="Önerilen" sheetId="1" r:id="rId1"/>
    <sheet name="lookup" sheetId="2" state="hidden" r:id="rId2"/>
  </sheets>
  <definedNames>
    <definedName name="_xlnm.Print_Area" localSheetId="0">Önerilen!$A$1:$J$39</definedName>
  </definedNames>
  <calcPr calcId="145621"/>
</workbook>
</file>

<file path=xl/calcChain.xml><?xml version="1.0" encoding="utf-8"?>
<calcChain xmlns="http://schemas.openxmlformats.org/spreadsheetml/2006/main">
  <c r="H26" i="1" l="1"/>
  <c r="H27" i="1"/>
  <c r="R40" i="2" l="1"/>
  <c r="R41" i="2"/>
  <c r="R42" i="2"/>
  <c r="R43" i="2"/>
  <c r="G24" i="1" s="1"/>
  <c r="R39" i="2"/>
  <c r="Q34" i="2"/>
  <c r="Q35" i="2"/>
  <c r="Q36" i="2"/>
  <c r="Q37" i="2"/>
  <c r="Q38" i="2"/>
  <c r="Q39" i="2"/>
  <c r="Q40" i="2"/>
  <c r="Q41" i="2"/>
  <c r="Q42" i="2"/>
  <c r="Q43" i="2"/>
  <c r="F24" i="1" s="1"/>
  <c r="Q33" i="2"/>
  <c r="Q32" i="2"/>
  <c r="Q31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27" i="2"/>
  <c r="U21" i="2"/>
  <c r="U22" i="2"/>
  <c r="U23" i="2"/>
  <c r="U24" i="2"/>
  <c r="U25" i="2"/>
  <c r="U26" i="2"/>
  <c r="U27" i="2"/>
  <c r="U28" i="2"/>
  <c r="Q28" i="2" s="1"/>
  <c r="U29" i="2"/>
  <c r="Q29" i="2" s="1"/>
  <c r="U30" i="2"/>
  <c r="Q30" i="2" s="1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20" i="2"/>
  <c r="P26" i="2"/>
  <c r="P25" i="2"/>
  <c r="P24" i="2"/>
  <c r="P23" i="2"/>
  <c r="P22" i="2"/>
  <c r="P21" i="2"/>
  <c r="P20" i="2"/>
  <c r="R36" i="2" l="1"/>
  <c r="E24" i="1"/>
  <c r="S43" i="2"/>
  <c r="H24" i="1" s="1"/>
  <c r="R35" i="2"/>
  <c r="S41" i="2"/>
  <c r="R34" i="2"/>
  <c r="R37" i="2"/>
  <c r="S40" i="2"/>
  <c r="S42" i="2"/>
  <c r="R38" i="2"/>
  <c r="T31" i="2"/>
  <c r="T29" i="2"/>
  <c r="T27" i="2"/>
  <c r="T26" i="2"/>
  <c r="T25" i="2"/>
  <c r="T24" i="2"/>
  <c r="T23" i="2"/>
  <c r="T22" i="2"/>
  <c r="T21" i="2"/>
  <c r="T20" i="2"/>
  <c r="T35" i="2" l="1"/>
  <c r="T32" i="2"/>
  <c r="T28" i="2"/>
  <c r="T33" i="2"/>
  <c r="T36" i="2"/>
  <c r="T38" i="2"/>
  <c r="T39" i="2"/>
  <c r="T30" i="2"/>
  <c r="T41" i="2"/>
  <c r="T43" i="2"/>
  <c r="T40" i="2"/>
  <c r="T34" i="2"/>
  <c r="T37" i="2"/>
  <c r="T42" i="2"/>
  <c r="D24" i="1"/>
  <c r="D29" i="1"/>
  <c r="D30" i="1"/>
  <c r="D31" i="1"/>
  <c r="D32" i="1"/>
  <c r="D28" i="1" l="1"/>
  <c r="B12" i="1" l="1"/>
  <c r="E27" i="1" l="1"/>
  <c r="F27" i="1" l="1"/>
  <c r="G27" i="1"/>
  <c r="H35" i="2" l="1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D19" i="2" l="1"/>
  <c r="S2" i="2"/>
  <c r="E22" i="2"/>
  <c r="E23" i="2"/>
  <c r="E24" i="2"/>
  <c r="E25" i="2"/>
  <c r="E21" i="2"/>
  <c r="D16" i="2"/>
  <c r="D17" i="2"/>
  <c r="D18" i="2"/>
  <c r="D20" i="2"/>
  <c r="D21" i="2"/>
  <c r="D22" i="2"/>
  <c r="D23" i="2"/>
  <c r="D24" i="2"/>
  <c r="D25" i="2"/>
  <c r="F20" i="1" s="1"/>
  <c r="D15" i="2"/>
  <c r="D14" i="2"/>
  <c r="D1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5" i="2"/>
  <c r="H4" i="2"/>
  <c r="H3" i="2"/>
  <c r="H2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C9" i="2"/>
  <c r="C8" i="2"/>
  <c r="C7" i="2"/>
  <c r="C5" i="2"/>
  <c r="C6" i="2"/>
  <c r="C4" i="2"/>
  <c r="C3" i="2"/>
  <c r="C2" i="2"/>
  <c r="E20" i="1" l="1"/>
  <c r="U3" i="2"/>
  <c r="S3" i="2" s="1"/>
  <c r="U4" i="2"/>
  <c r="Q4" i="2" s="1"/>
  <c r="U5" i="2"/>
  <c r="P5" i="2" s="1"/>
  <c r="U2" i="2"/>
  <c r="T2" i="2"/>
  <c r="R5" i="2" l="1"/>
  <c r="Q5" i="2"/>
  <c r="S5" i="2"/>
  <c r="P4" i="2"/>
  <c r="P3" i="2"/>
  <c r="P14" i="2"/>
  <c r="S14" i="2"/>
  <c r="R14" i="2"/>
  <c r="Q14" i="2"/>
  <c r="S11" i="2"/>
  <c r="T11" i="2" s="1"/>
  <c r="S12" i="2"/>
  <c r="S13" i="2"/>
  <c r="P12" i="2"/>
  <c r="Q13" i="2"/>
  <c r="P13" i="2"/>
  <c r="S4" i="2"/>
  <c r="T4" i="2" s="1"/>
  <c r="T14" i="2" l="1"/>
  <c r="T12" i="2"/>
  <c r="D11" i="1"/>
  <c r="T13" i="2"/>
  <c r="T5" i="2"/>
  <c r="T3" i="2"/>
  <c r="G11" i="1" l="1"/>
  <c r="I11" i="1"/>
  <c r="F11" i="1" l="1"/>
  <c r="E53" i="2"/>
  <c r="E54" i="2"/>
  <c r="E55" i="2"/>
  <c r="E56" i="2"/>
  <c r="E52" i="2"/>
  <c r="D47" i="2"/>
  <c r="D48" i="2"/>
  <c r="D49" i="2"/>
  <c r="D50" i="2"/>
  <c r="D51" i="2"/>
  <c r="D52" i="2"/>
  <c r="D53" i="2"/>
  <c r="D54" i="2"/>
  <c r="D55" i="2"/>
  <c r="D56" i="2"/>
  <c r="D46" i="2"/>
  <c r="D45" i="2"/>
  <c r="D44" i="2"/>
  <c r="H34" i="2"/>
  <c r="H3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43" i="2"/>
  <c r="C42" i="2"/>
  <c r="C41" i="2"/>
  <c r="C40" i="2"/>
  <c r="C39" i="2"/>
  <c r="C38" i="2"/>
  <c r="C37" i="2"/>
  <c r="C36" i="2"/>
  <c r="C35" i="2"/>
  <c r="C34" i="2"/>
  <c r="C33" i="2"/>
  <c r="E22" i="1" l="1"/>
  <c r="E26" i="1" s="1"/>
  <c r="G22" i="1"/>
  <c r="F22" i="1"/>
  <c r="F26" i="1" s="1"/>
  <c r="H11" i="1"/>
  <c r="F25" i="2"/>
  <c r="H20" i="1" s="1"/>
  <c r="F23" i="2"/>
  <c r="F22" i="2"/>
  <c r="F21" i="2"/>
  <c r="E20" i="2"/>
  <c r="E18" i="2"/>
  <c r="G18" i="2" s="1"/>
  <c r="E14" i="2"/>
  <c r="G14" i="2" s="1"/>
  <c r="E13" i="2"/>
  <c r="D11" i="2"/>
  <c r="D9" i="2"/>
  <c r="G8" i="2"/>
  <c r="G7" i="2"/>
  <c r="G6" i="2"/>
  <c r="G5" i="2"/>
  <c r="G4" i="2"/>
  <c r="G3" i="2"/>
  <c r="G2" i="2"/>
  <c r="G33" i="2"/>
  <c r="G34" i="2"/>
  <c r="G35" i="2"/>
  <c r="G36" i="2"/>
  <c r="G37" i="2"/>
  <c r="G38" i="2"/>
  <c r="G39" i="2"/>
  <c r="D41" i="2"/>
  <c r="G41" i="2" s="1"/>
  <c r="D43" i="2"/>
  <c r="G43" i="2" s="1"/>
  <c r="E44" i="2"/>
  <c r="G44" i="2" s="1"/>
  <c r="E47" i="2"/>
  <c r="G47" i="2" s="1"/>
  <c r="E48" i="2"/>
  <c r="F52" i="2"/>
  <c r="F56" i="2"/>
  <c r="H22" i="1" s="1"/>
  <c r="G13" i="2" l="1"/>
  <c r="G20" i="1"/>
  <c r="H39" i="1"/>
  <c r="F39" i="1"/>
  <c r="D22" i="1"/>
  <c r="G56" i="2"/>
  <c r="G48" i="2"/>
  <c r="F53" i="2"/>
  <c r="G53" i="2" s="1"/>
  <c r="E50" i="2"/>
  <c r="G50" i="2" s="1"/>
  <c r="E46" i="2"/>
  <c r="G46" i="2" s="1"/>
  <c r="D42" i="2"/>
  <c r="G42" i="2" s="1"/>
  <c r="D40" i="2"/>
  <c r="G40" i="2" s="1"/>
  <c r="G9" i="2"/>
  <c r="G11" i="2"/>
  <c r="E16" i="2"/>
  <c r="G16" i="2" s="1"/>
  <c r="G25" i="2"/>
  <c r="G21" i="2"/>
  <c r="F54" i="2"/>
  <c r="G54" i="2" s="1"/>
  <c r="E49" i="2"/>
  <c r="G49" i="2" s="1"/>
  <c r="E45" i="2"/>
  <c r="G45" i="2" s="1"/>
  <c r="D10" i="2"/>
  <c r="D12" i="2"/>
  <c r="G12" i="2" s="1"/>
  <c r="E17" i="2"/>
  <c r="G17" i="2" s="1"/>
  <c r="G20" i="2"/>
  <c r="G23" i="2"/>
  <c r="F24" i="2"/>
  <c r="G24" i="2" s="1"/>
  <c r="G22" i="2"/>
  <c r="E15" i="2"/>
  <c r="G15" i="2" s="1"/>
  <c r="E19" i="2"/>
  <c r="F55" i="2"/>
  <c r="G55" i="2" s="1"/>
  <c r="E51" i="2"/>
  <c r="G51" i="2" s="1"/>
  <c r="G26" i="1" l="1"/>
  <c r="G39" i="1" s="1"/>
  <c r="G10" i="2"/>
  <c r="G19" i="2"/>
  <c r="D20" i="1" l="1"/>
  <c r="D26" i="1" l="1"/>
  <c r="E11" i="1"/>
  <c r="E39" i="1" s="1"/>
  <c r="D27" i="1"/>
  <c r="D39" i="1" s="1"/>
  <c r="G35" i="1" l="1"/>
  <c r="H34" i="1"/>
  <c r="G34" i="1"/>
  <c r="F36" i="1" l="1"/>
  <c r="F34" i="1"/>
  <c r="F35" i="1"/>
  <c r="G52" i="2" l="1"/>
</calcChain>
</file>

<file path=xl/sharedStrings.xml><?xml version="1.0" encoding="utf-8"?>
<sst xmlns="http://schemas.openxmlformats.org/spreadsheetml/2006/main" count="81" uniqueCount="58">
  <si>
    <t>01.1.6.01</t>
  </si>
  <si>
    <t>-</t>
  </si>
  <si>
    <t>:</t>
  </si>
  <si>
    <t>PROJECT COORDINATOR LASTNAME, NAME</t>
  </si>
  <si>
    <t>HOST INSTITUTION</t>
  </si>
  <si>
    <t>PROJECT TITLE</t>
  </si>
  <si>
    <t xml:space="preserve">REQUESTED 
BUDGET </t>
  </si>
  <si>
    <t>Project Coordinator</t>
  </si>
  <si>
    <t>2nd Progress Report</t>
  </si>
  <si>
    <t>Final Report</t>
  </si>
  <si>
    <t>Detailed Information</t>
  </si>
  <si>
    <t>Institution Cost/General Expense</t>
  </si>
  <si>
    <t>Budget Expense Terms</t>
  </si>
  <si>
    <t>Start Date</t>
  </si>
  <si>
    <r>
      <t xml:space="preserve">PROJECT NUMBER  </t>
    </r>
    <r>
      <rPr>
        <sz val="12"/>
        <rFont val="Calibri"/>
        <family val="2"/>
        <charset val="162"/>
        <scheme val="minor"/>
      </rPr>
      <t>(TÜBİTAK will fill in this area)</t>
    </r>
  </si>
  <si>
    <t>%10 of the total budget, without PIB, will be given to host institution for their contrubition to project (infrastructure and management services)</t>
  </si>
  <si>
    <t>PROJECT DURATION (Month)</t>
  </si>
  <si>
    <t>Name of researchers participants-(1)</t>
  </si>
  <si>
    <t>Name of researchers participants-(2)</t>
  </si>
  <si>
    <t>Name of researchers participants-(3)</t>
  </si>
  <si>
    <t>Name of researchers participants-(4)</t>
  </si>
  <si>
    <t>Contribution 
Rate (%)</t>
  </si>
  <si>
    <r>
      <t xml:space="preserve">Project Initiative Bonus (PIBİ)
</t>
    </r>
    <r>
      <rPr>
        <sz val="12"/>
        <color rgb="FF0000FF"/>
        <rFont val="Calibri"/>
        <family val="2"/>
        <charset val="162"/>
        <scheme val="minor"/>
      </rPr>
      <t>Coordinator: 1.500.-TL/month
Researcher: 750.-TL/month</t>
    </r>
  </si>
  <si>
    <t>Please specify reason briefly why each item is needed (A detailed explanation should be given at proposal).</t>
  </si>
  <si>
    <t>Duration (Months)</t>
  </si>
  <si>
    <t>SUM</t>
  </si>
  <si>
    <t>Employed</t>
  </si>
  <si>
    <t>Unemployed</t>
  </si>
  <si>
    <t>CONTROL</t>
  </si>
  <si>
    <t>Researcher</t>
  </si>
  <si>
    <t>P1</t>
  </si>
  <si>
    <t>P2</t>
  </si>
  <si>
    <t>P3</t>
  </si>
  <si>
    <t>F</t>
  </si>
  <si>
    <t>Name of researchers participants-(5)</t>
  </si>
  <si>
    <r>
      <t xml:space="preserve">Number of the </t>
    </r>
    <r>
      <rPr>
        <b/>
        <u/>
        <sz val="12"/>
        <rFont val="Calibri"/>
        <family val="2"/>
        <charset val="162"/>
      </rPr>
      <t>employed</t>
    </r>
    <r>
      <rPr>
        <sz val="12"/>
        <rFont val="Calibri"/>
        <family val="2"/>
        <charset val="162"/>
      </rPr>
      <t xml:space="preserve"> doctorate students requested</t>
    </r>
  </si>
  <si>
    <r>
      <t xml:space="preserve">Number of the </t>
    </r>
    <r>
      <rPr>
        <b/>
        <u/>
        <sz val="12"/>
        <rFont val="Calibri"/>
        <family val="2"/>
        <charset val="162"/>
      </rPr>
      <t>unemployed</t>
    </r>
    <r>
      <rPr>
        <sz val="12"/>
        <rFont val="Calibri"/>
        <family val="2"/>
        <charset val="162"/>
      </rPr>
      <t xml:space="preserve"> doctorate students requested</t>
    </r>
  </si>
  <si>
    <t>Working Duration (months)</t>
  </si>
  <si>
    <t>Equipment</t>
  </si>
  <si>
    <t>Consumables</t>
  </si>
  <si>
    <t>Travel (Domestic/Abroad)</t>
  </si>
  <si>
    <t>Other</t>
  </si>
  <si>
    <t>Service procurement</t>
  </si>
  <si>
    <t xml:space="preserve">APPLICANT'S SCORE in SECOND STEP (A or B) in ERC </t>
  </si>
  <si>
    <r>
      <t xml:space="preserve">Research Grant
</t>
    </r>
    <r>
      <rPr>
        <u/>
        <sz val="12"/>
        <color rgb="FF0000FF"/>
        <rFont val="Calibri"/>
        <family val="2"/>
        <charset val="162"/>
      </rPr>
      <t/>
    </r>
  </si>
  <si>
    <t>Please give reason of number of fellows requested and describe their duty and contrubition to proposed project</t>
  </si>
  <si>
    <t>A</t>
  </si>
  <si>
    <t>B</t>
  </si>
  <si>
    <r>
      <t xml:space="preserve">Please write down full name of the researchers and specify real contribution rates to proposed project a total of </t>
    </r>
    <r>
      <rPr>
        <b/>
        <u/>
        <sz val="12"/>
        <rFont val="Calibri"/>
        <family val="2"/>
        <charset val="162"/>
        <scheme val="minor"/>
      </rPr>
      <t>exact 100%</t>
    </r>
  </si>
  <si>
    <t xml:space="preserve">Sum of the contribution rate (%) </t>
  </si>
  <si>
    <r>
      <t>2247 - B European Research Council (ERC) Support Program 
Project Budget Table
(</t>
    </r>
    <r>
      <rPr>
        <b/>
        <sz val="20"/>
        <color rgb="FFFFFF00"/>
        <rFont val="Calibri"/>
        <family val="2"/>
        <charset val="162"/>
        <scheme val="minor"/>
      </rPr>
      <t xml:space="preserve">Highlighted </t>
    </r>
    <r>
      <rPr>
        <b/>
        <sz val="20"/>
        <rFont val="Calibri"/>
        <family val="2"/>
        <charset val="162"/>
        <scheme val="minor"/>
      </rPr>
      <t>parts need to be filled)</t>
    </r>
  </si>
  <si>
    <r>
      <t xml:space="preserve">Number of the </t>
    </r>
    <r>
      <rPr>
        <b/>
        <u/>
        <sz val="12"/>
        <rFont val="Calibri"/>
        <family val="2"/>
        <charset val="162"/>
      </rPr>
      <t>post</t>
    </r>
    <r>
      <rPr>
        <sz val="12"/>
        <rFont val="Calibri"/>
        <family val="2"/>
        <charset val="162"/>
      </rPr>
      <t xml:space="preserve"> doctorate students requested</t>
    </r>
  </si>
  <si>
    <t>3rd Progres Report</t>
  </si>
  <si>
    <t>1st Progress Report</t>
  </si>
  <si>
    <r>
      <rPr>
        <b/>
        <u/>
        <sz val="12"/>
        <rFont val="Calibri"/>
        <family val="2"/>
        <charset val="162"/>
      </rPr>
      <t>Fellowship for doctorate</t>
    </r>
    <r>
      <rPr>
        <b/>
        <sz val="12"/>
        <rFont val="Calibri"/>
        <family val="2"/>
        <charset val="162"/>
      </rPr>
      <t xml:space="preserve"> </t>
    </r>
    <r>
      <rPr>
        <sz val="12"/>
        <rFont val="Calibri"/>
        <family val="2"/>
        <charset val="162"/>
      </rPr>
      <t xml:space="preserve">(employed/unemployed: 650/3.500 TL/month)
</t>
    </r>
    <r>
      <rPr>
        <b/>
        <u/>
        <sz val="12"/>
        <rFont val="Calibri"/>
        <family val="2"/>
        <charset val="162"/>
      </rPr>
      <t>Fellowship for post-doctorate</t>
    </r>
    <r>
      <rPr>
        <sz val="12"/>
        <rFont val="Calibri"/>
        <family val="2"/>
        <charset val="162"/>
      </rPr>
      <t xml:space="preserve"> (4.500 TL/month)</t>
    </r>
  </si>
  <si>
    <r>
      <t xml:space="preserve">Total  Research Costs
</t>
    </r>
    <r>
      <rPr>
        <sz val="12"/>
        <color rgb="FF0000FF"/>
        <rFont val="Calibri"/>
        <family val="2"/>
        <charset val="162"/>
        <scheme val="minor"/>
      </rPr>
      <t>Second step in ERC;
"Score A" at max: 1.000.000 TL
"Score B" at max: 500.000 TL</t>
    </r>
  </si>
  <si>
    <t>BUDGET AND EXPENDITURE ITEMS</t>
  </si>
  <si>
    <t xml:space="preserve">Total Fellowship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</si>
</sst>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\ _T_L_-;\-* #,##0\ _T_L_-;_-* &quot;-&quot;??\ _T_L_-;_-@_-"/>
    <numFmt numFmtId="166" formatCode="#,##0_ ;\-#,##0\ "/>
  </numFmts>
  <fonts count="18" x14ac:knownFonts="1">
    <font>
      <sz val="10"/>
      <name val="Arial"/>
      <charset val="162"/>
    </font>
    <font>
      <b/>
      <sz val="10"/>
      <color rgb="FF000000"/>
      <name val="Arial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u/>
      <sz val="12"/>
      <color rgb="FF0000FF"/>
      <name val="Calibri"/>
      <family val="2"/>
      <charset val="162"/>
    </font>
    <font>
      <sz val="12"/>
      <color rgb="FF0000FF"/>
      <name val="Calibri"/>
      <family val="2"/>
      <charset val="162"/>
      <scheme val="minor"/>
    </font>
    <font>
      <b/>
      <u/>
      <sz val="12"/>
      <name val="Calibri"/>
      <family val="2"/>
      <charset val="162"/>
    </font>
    <font>
      <b/>
      <sz val="16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0808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66" fontId="6" fillId="4" borderId="1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166" fontId="5" fillId="0" borderId="1" xfId="2" applyNumberFormat="1" applyFont="1" applyBorder="1" applyAlignment="1" applyProtection="1">
      <alignment horizontal="right" vertical="center" wrapText="1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5" fillId="0" borderId="0" xfId="2" applyNumberFormat="1" applyFont="1" applyAlignment="1" applyProtection="1">
      <alignment vertical="center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hidden="1"/>
    </xf>
    <xf numFmtId="165" fontId="5" fillId="0" borderId="3" xfId="2" applyNumberFormat="1" applyFont="1" applyBorder="1" applyAlignment="1" applyProtection="1">
      <alignment horizontal="left" vertical="center" wrapText="1"/>
      <protection hidden="1"/>
    </xf>
    <xf numFmtId="0" fontId="5" fillId="3" borderId="7" xfId="0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vertical="center" wrapText="1"/>
      <protection hidden="1"/>
    </xf>
    <xf numFmtId="166" fontId="5" fillId="3" borderId="1" xfId="2" applyNumberFormat="1" applyFont="1" applyFill="1" applyBorder="1" applyAlignment="1" applyProtection="1">
      <alignment vertical="center" wrapText="1"/>
      <protection hidden="1"/>
    </xf>
    <xf numFmtId="3" fontId="5" fillId="3" borderId="1" xfId="0" applyNumberFormat="1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166" fontId="5" fillId="0" borderId="1" xfId="2" applyNumberFormat="1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9" fontId="6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166" fontId="5" fillId="7" borderId="1" xfId="2" applyNumberFormat="1" applyFont="1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165" fontId="5" fillId="0" borderId="0" xfId="2" applyNumberFormat="1" applyFont="1" applyAlignment="1" applyProtection="1">
      <alignment vertical="center"/>
      <protection hidden="1"/>
    </xf>
    <xf numFmtId="166" fontId="6" fillId="0" borderId="1" xfId="2" applyNumberFormat="1" applyFont="1" applyFill="1" applyBorder="1" applyAlignment="1" applyProtection="1">
      <alignment horizontal="right" vertical="center" wrapText="1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5" fillId="3" borderId="1" xfId="2" applyNumberFormat="1" applyFont="1" applyFill="1" applyBorder="1" applyAlignment="1" applyProtection="1">
      <alignment horizontal="right"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166" fontId="16" fillId="0" borderId="1" xfId="2" applyNumberFormat="1" applyFont="1" applyFill="1" applyBorder="1" applyAlignment="1" applyProtection="1">
      <alignment vertical="center" wrapText="1"/>
      <protection hidden="1"/>
    </xf>
    <xf numFmtId="0" fontId="17" fillId="0" borderId="0" xfId="0" applyFont="1" applyProtection="1">
      <protection hidden="1"/>
    </xf>
    <xf numFmtId="166" fontId="16" fillId="0" borderId="0" xfId="2" applyNumberFormat="1" applyFont="1" applyFill="1" applyBorder="1" applyAlignment="1" applyProtection="1">
      <alignment vertical="center" wrapText="1"/>
      <protection hidden="1"/>
    </xf>
    <xf numFmtId="165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166" fontId="5" fillId="7" borderId="4" xfId="2" applyNumberFormat="1" applyFont="1" applyFill="1" applyBorder="1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2" xfId="2" applyNumberFormat="1" applyFont="1" applyFill="1" applyBorder="1" applyAlignment="1" applyProtection="1">
      <alignment horizontal="center" vertical="center" wrapText="1"/>
      <protection hidden="1"/>
    </xf>
    <xf numFmtId="165" fontId="5" fillId="3" borderId="13" xfId="2" applyNumberFormat="1" applyFont="1" applyFill="1" applyBorder="1" applyAlignment="1" applyProtection="1">
      <alignment horizontal="center" vertical="center" wrapText="1"/>
      <protection hidden="1"/>
    </xf>
    <xf numFmtId="165" fontId="5" fillId="3" borderId="14" xfId="2" applyNumberFormat="1" applyFont="1" applyFill="1" applyBorder="1" applyAlignment="1" applyProtection="1">
      <alignment horizontal="center" vertical="center" wrapText="1"/>
      <protection hidden="1"/>
    </xf>
    <xf numFmtId="165" fontId="5" fillId="3" borderId="11" xfId="2" applyNumberFormat="1" applyFont="1" applyFill="1" applyBorder="1" applyAlignment="1" applyProtection="1">
      <alignment horizontal="center" vertical="center" wrapText="1"/>
      <protection hidden="1"/>
    </xf>
    <xf numFmtId="165" fontId="5" fillId="3" borderId="15" xfId="2" applyNumberFormat="1" applyFont="1" applyFill="1" applyBorder="1" applyAlignment="1" applyProtection="1">
      <alignment horizontal="center" vertical="center" wrapText="1"/>
      <protection hidden="1"/>
    </xf>
    <xf numFmtId="165" fontId="5" fillId="3" borderId="16" xfId="2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2" applyNumberFormat="1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166" fontId="5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5" fillId="7" borderId="11" xfId="0" applyFont="1" applyFill="1" applyBorder="1" applyAlignment="1" applyProtection="1">
      <alignment horizontal="left" vertical="center" wrapText="1"/>
      <protection hidden="1"/>
    </xf>
    <xf numFmtId="0" fontId="5" fillId="7" borderId="16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3" fontId="7" fillId="3" borderId="5" xfId="0" applyNumberFormat="1" applyFont="1" applyFill="1" applyBorder="1" applyAlignment="1" applyProtection="1">
      <alignment horizontal="center" vertical="center" wrapText="1"/>
      <protection hidden="1"/>
    </xf>
    <xf numFmtId="3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5" borderId="1" xfId="0" applyFont="1" applyFill="1" applyBorder="1" applyAlignment="1" applyProtection="1">
      <alignment horizontal="left" vertical="center" wrapText="1"/>
      <protection hidden="1"/>
    </xf>
    <xf numFmtId="0" fontId="5" fillId="5" borderId="2" xfId="0" applyFont="1" applyFill="1" applyBorder="1" applyAlignment="1" applyProtection="1">
      <alignment horizontal="left" vertical="center" wrapText="1"/>
      <protection hidden="1"/>
    </xf>
    <xf numFmtId="3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1" xfId="2" applyNumberFormat="1" applyFont="1" applyFill="1" applyBorder="1" applyAlignment="1" applyProtection="1">
      <alignment horizontal="center" vertical="center" wrapText="1"/>
      <protection hidden="1"/>
    </xf>
    <xf numFmtId="3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left" vertical="center" wrapText="1"/>
      <protection hidden="1"/>
    </xf>
    <xf numFmtId="0" fontId="5" fillId="7" borderId="8" xfId="0" applyFont="1" applyFill="1" applyBorder="1" applyAlignment="1" applyProtection="1">
      <alignment horizontal="left" vertical="center" wrapText="1"/>
      <protection hidden="1"/>
    </xf>
  </cellXfs>
  <cellStyles count="3">
    <cellStyle name="Açıklama Metni" xfId="1" builtinId="53" customBuiltin="1"/>
    <cellStyle name="Normal" xfId="0" builtinId="0"/>
    <cellStyle name="Virgül" xfId="2" builtinId="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9"/>
  <sheetViews>
    <sheetView showGridLines="0" showZeros="0" tabSelected="1" topLeftCell="B1" zoomScale="85" zoomScaleNormal="85" workbookViewId="0">
      <selection activeCell="F19" sqref="F19"/>
    </sheetView>
  </sheetViews>
  <sheetFormatPr defaultRowHeight="15.75" x14ac:dyDescent="0.2"/>
  <cols>
    <col min="1" max="1" width="15.42578125" style="4" hidden="1" customWidth="1"/>
    <col min="2" max="2" width="67" style="4" bestFit="1" customWidth="1"/>
    <col min="3" max="3" width="20" style="4" bestFit="1" customWidth="1"/>
    <col min="4" max="4" width="18" style="10" customWidth="1"/>
    <col min="5" max="7" width="22.140625" style="10" bestFit="1" customWidth="1"/>
    <col min="8" max="8" width="22.140625" style="10" customWidth="1"/>
    <col min="9" max="9" width="18.85546875" style="10" bestFit="1" customWidth="1"/>
    <col min="10" max="10" width="68.85546875" style="14" customWidth="1"/>
    <col min="11" max="1011" width="9.140625" style="4" customWidth="1"/>
    <col min="1012" max="16384" width="9.140625" style="4"/>
  </cols>
  <sheetData>
    <row r="1" spans="1:10" ht="96" customHeight="1" x14ac:dyDescent="0.2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48" customHeight="1" x14ac:dyDescent="0.2">
      <c r="A2" s="73" t="s">
        <v>14</v>
      </c>
      <c r="B2" s="73"/>
      <c r="C2" s="1" t="s">
        <v>2</v>
      </c>
      <c r="D2" s="64"/>
      <c r="E2" s="65"/>
      <c r="F2" s="65"/>
      <c r="G2" s="65"/>
      <c r="H2" s="65"/>
      <c r="I2" s="65"/>
      <c r="J2" s="66"/>
    </row>
    <row r="3" spans="1:10" ht="48" customHeight="1" x14ac:dyDescent="0.2">
      <c r="A3" s="74" t="s">
        <v>3</v>
      </c>
      <c r="B3" s="74"/>
      <c r="C3" s="1" t="s">
        <v>2</v>
      </c>
      <c r="D3" s="67"/>
      <c r="E3" s="68"/>
      <c r="F3" s="68"/>
      <c r="G3" s="68"/>
      <c r="H3" s="68"/>
      <c r="I3" s="68"/>
      <c r="J3" s="69"/>
    </row>
    <row r="4" spans="1:10" ht="48" customHeight="1" x14ac:dyDescent="0.2">
      <c r="A4" s="74" t="s">
        <v>4</v>
      </c>
      <c r="B4" s="74"/>
      <c r="C4" s="1" t="s">
        <v>2</v>
      </c>
      <c r="D4" s="67"/>
      <c r="E4" s="68"/>
      <c r="F4" s="68"/>
      <c r="G4" s="68"/>
      <c r="H4" s="68"/>
      <c r="I4" s="68"/>
      <c r="J4" s="69"/>
    </row>
    <row r="5" spans="1:10" ht="48" customHeight="1" x14ac:dyDescent="0.2">
      <c r="A5" s="75" t="s">
        <v>5</v>
      </c>
      <c r="B5" s="75"/>
      <c r="C5" s="2" t="s">
        <v>2</v>
      </c>
      <c r="D5" s="67"/>
      <c r="E5" s="68"/>
      <c r="F5" s="68"/>
      <c r="G5" s="68"/>
      <c r="H5" s="68"/>
      <c r="I5" s="68"/>
      <c r="J5" s="69"/>
    </row>
    <row r="6" spans="1:10" ht="48" customHeight="1" x14ac:dyDescent="0.2">
      <c r="A6" s="75" t="s">
        <v>16</v>
      </c>
      <c r="B6" s="75"/>
      <c r="C6" s="2" t="s">
        <v>2</v>
      </c>
      <c r="D6" s="67"/>
      <c r="E6" s="68"/>
      <c r="F6" s="68"/>
      <c r="G6" s="68"/>
      <c r="H6" s="68"/>
      <c r="I6" s="68"/>
      <c r="J6" s="69"/>
    </row>
    <row r="7" spans="1:10" ht="48" customHeight="1" x14ac:dyDescent="0.2">
      <c r="A7" s="75" t="s">
        <v>43</v>
      </c>
      <c r="B7" s="75"/>
      <c r="C7" s="2" t="s">
        <v>2</v>
      </c>
      <c r="D7" s="67"/>
      <c r="E7" s="68"/>
      <c r="F7" s="68"/>
      <c r="G7" s="68"/>
      <c r="H7" s="68"/>
      <c r="I7" s="68"/>
      <c r="J7" s="69"/>
    </row>
    <row r="8" spans="1:10" s="5" customFormat="1" ht="21" customHeight="1" x14ac:dyDescent="0.2">
      <c r="A8" s="15"/>
      <c r="B8" s="15"/>
      <c r="C8" s="15"/>
      <c r="D8" s="16"/>
      <c r="E8" s="16"/>
      <c r="F8" s="16"/>
      <c r="G8" s="16"/>
      <c r="H8" s="16"/>
      <c r="I8" s="16"/>
      <c r="J8" s="15"/>
    </row>
    <row r="9" spans="1:10" ht="23.25" customHeight="1" x14ac:dyDescent="0.2">
      <c r="A9" s="59" t="s">
        <v>56</v>
      </c>
      <c r="B9" s="59"/>
      <c r="C9" s="60"/>
      <c r="D9" s="77" t="s">
        <v>6</v>
      </c>
      <c r="E9" s="47" t="s">
        <v>12</v>
      </c>
      <c r="F9" s="48"/>
      <c r="G9" s="48"/>
      <c r="H9" s="48"/>
      <c r="I9" s="49"/>
      <c r="J9" s="76" t="s">
        <v>10</v>
      </c>
    </row>
    <row r="10" spans="1:10" x14ac:dyDescent="0.2">
      <c r="A10" s="59"/>
      <c r="B10" s="59"/>
      <c r="C10" s="61"/>
      <c r="D10" s="77"/>
      <c r="E10" s="50"/>
      <c r="F10" s="51"/>
      <c r="G10" s="51"/>
      <c r="H10" s="51"/>
      <c r="I10" s="52"/>
      <c r="J10" s="76"/>
    </row>
    <row r="11" spans="1:10" ht="57.75" hidden="1" customHeight="1" x14ac:dyDescent="0.2">
      <c r="A11" s="70" t="s">
        <v>0</v>
      </c>
      <c r="B11" s="17" t="s">
        <v>22</v>
      </c>
      <c r="C11" s="18" t="s">
        <v>21</v>
      </c>
      <c r="D11" s="19">
        <f t="shared" ref="D11:I11" si="0">SUM(D12:D17)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20"/>
    </row>
    <row r="12" spans="1:10" ht="30" hidden="1" customHeight="1" x14ac:dyDescent="0.2">
      <c r="A12" s="71"/>
      <c r="B12" s="21">
        <f>D3</f>
        <v>0</v>
      </c>
      <c r="C12" s="22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44" t="s">
        <v>48</v>
      </c>
    </row>
    <row r="13" spans="1:10" ht="30" hidden="1" customHeight="1" x14ac:dyDescent="0.2">
      <c r="A13" s="71"/>
      <c r="B13" s="6" t="s">
        <v>17</v>
      </c>
      <c r="C13" s="22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45"/>
    </row>
    <row r="14" spans="1:10" ht="30" hidden="1" customHeight="1" x14ac:dyDescent="0.2">
      <c r="A14" s="71"/>
      <c r="B14" s="6" t="s">
        <v>18</v>
      </c>
      <c r="C14" s="22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45"/>
    </row>
    <row r="15" spans="1:10" ht="30" hidden="1" customHeight="1" x14ac:dyDescent="0.2">
      <c r="A15" s="71"/>
      <c r="B15" s="6" t="s">
        <v>19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45"/>
    </row>
    <row r="16" spans="1:10" ht="30" hidden="1" customHeight="1" x14ac:dyDescent="0.2">
      <c r="A16" s="71"/>
      <c r="B16" s="6" t="s">
        <v>20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45"/>
    </row>
    <row r="17" spans="1:10" ht="30" hidden="1" customHeight="1" thickBot="1" x14ac:dyDescent="0.25">
      <c r="A17" s="71"/>
      <c r="B17" s="8" t="s">
        <v>34</v>
      </c>
      <c r="C17" s="22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46"/>
    </row>
    <row r="18" spans="1:10" ht="30" hidden="1" customHeight="1" x14ac:dyDescent="0.2">
      <c r="A18" s="72"/>
      <c r="B18" s="24" t="s">
        <v>49</v>
      </c>
      <c r="C18" s="25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32"/>
    </row>
    <row r="19" spans="1:10" ht="47.25" x14ac:dyDescent="0.2">
      <c r="A19" s="70"/>
      <c r="B19" s="42" t="s">
        <v>54</v>
      </c>
      <c r="C19" s="43" t="s">
        <v>24</v>
      </c>
      <c r="D19" s="40"/>
      <c r="E19" s="40" t="s">
        <v>13</v>
      </c>
      <c r="F19" s="40" t="s">
        <v>53</v>
      </c>
      <c r="G19" s="40" t="s">
        <v>8</v>
      </c>
      <c r="H19" s="40" t="s">
        <v>52</v>
      </c>
      <c r="I19" s="40" t="s">
        <v>9</v>
      </c>
      <c r="J19" s="34"/>
    </row>
    <row r="20" spans="1:10" ht="28.5" customHeight="1" x14ac:dyDescent="0.2">
      <c r="A20" s="71"/>
      <c r="B20" s="26" t="s">
        <v>35</v>
      </c>
      <c r="C20" s="9"/>
      <c r="D20" s="56">
        <f>IFERROR(SUM(E20:H21),0)</f>
        <v>0</v>
      </c>
      <c r="E20" s="53">
        <f>IFERROR(IF(lookup!J1="Employed",INDEX(lookup!$C$1:$C$25,MATCH($C$21,lookup!$B$1:$B$25,0))," "),0)</f>
        <v>0</v>
      </c>
      <c r="F20" s="53">
        <f>IFERROR(IF(lookup!J1="Employed",INDEX(lookup!$D$1:$D$25,MATCH($C$21,lookup!$B$1:$B$25,0))," "),0)</f>
        <v>0</v>
      </c>
      <c r="G20" s="53">
        <f>IFERROR(IF(lookup!J1="Employed",INDEX(lookup!$E$1:$E$25,MATCH($C$21,lookup!$B$1:$B$25,0))," "),0)</f>
        <v>0</v>
      </c>
      <c r="H20" s="53">
        <f>IFERROR(IF(lookup!J1="Employed",INDEX(lookup!$F$1:$F$25,MATCH($C$21,lookup!$B$1:$B$25,0))," "),0)</f>
        <v>0</v>
      </c>
      <c r="I20" s="53"/>
      <c r="J20" s="78" t="s">
        <v>45</v>
      </c>
    </row>
    <row r="21" spans="1:10" ht="28.5" customHeight="1" x14ac:dyDescent="0.2">
      <c r="A21" s="71"/>
      <c r="B21" s="26" t="s">
        <v>37</v>
      </c>
      <c r="C21" s="9"/>
      <c r="D21" s="56"/>
      <c r="E21" s="53"/>
      <c r="F21" s="53"/>
      <c r="G21" s="53"/>
      <c r="H21" s="53"/>
      <c r="I21" s="53"/>
      <c r="J21" s="79"/>
    </row>
    <row r="22" spans="1:10" ht="28.5" customHeight="1" x14ac:dyDescent="0.2">
      <c r="A22" s="71"/>
      <c r="B22" s="26" t="s">
        <v>36</v>
      </c>
      <c r="C22" s="9"/>
      <c r="D22" s="56">
        <f>IFERROR(SUM(E22:H23),0)</f>
        <v>0</v>
      </c>
      <c r="E22" s="53">
        <f>IFERROR(IF(lookup!J2="Unemployed",INDEX(lookup!$C$32:$C$56,MATCH($C$23,lookup!$B$32:$B$56,0))," "),0)</f>
        <v>0</v>
      </c>
      <c r="F22" s="53">
        <f>IFERROR(IF(lookup!J2="Unemployed",INDEX(lookup!$D$32:$D$56,MATCH($C$23,lookup!$B$32:$B$56,0))," "),0)</f>
        <v>0</v>
      </c>
      <c r="G22" s="53">
        <f>IFERROR(IF(lookup!J2="Unemployed",INDEX(lookup!$E$32:$E$56,MATCH($C$23,lookup!$B$32:$B$56,0))," "),0)</f>
        <v>0</v>
      </c>
      <c r="H22" s="53">
        <f>IFERROR(IF(lookup!J2="Unemployed",INDEX(lookup!$F$32:$F$56,MATCH($C$23,lookup!$B$32:$B$56,0))," "),0)</f>
        <v>0</v>
      </c>
      <c r="I22" s="53"/>
      <c r="J22" s="79"/>
    </row>
    <row r="23" spans="1:10" ht="28.5" customHeight="1" x14ac:dyDescent="0.2">
      <c r="A23" s="71"/>
      <c r="B23" s="26" t="s">
        <v>37</v>
      </c>
      <c r="C23" s="9"/>
      <c r="D23" s="56"/>
      <c r="E23" s="53"/>
      <c r="F23" s="53"/>
      <c r="G23" s="53"/>
      <c r="H23" s="53"/>
      <c r="I23" s="53"/>
      <c r="J23" s="79"/>
    </row>
    <row r="24" spans="1:10" ht="28.5" customHeight="1" x14ac:dyDescent="0.2">
      <c r="A24" s="71"/>
      <c r="B24" s="26" t="s">
        <v>51</v>
      </c>
      <c r="C24" s="9"/>
      <c r="D24" s="56">
        <f>IFERROR(SUM(E24:H25),0)</f>
        <v>0</v>
      </c>
      <c r="E24" s="53">
        <f>IFERROR(INDEX(lookup!$P$19:$P$43,MATCH($C$25,lookup!$O$19:$O$43,0)),0)</f>
        <v>0</v>
      </c>
      <c r="F24" s="53">
        <f>IFERROR(INDEX(lookup!$Q$19:$Q$43,MATCH($C$25,lookup!$O$19:$O$43,0)),0)</f>
        <v>0</v>
      </c>
      <c r="G24" s="53">
        <f>IFERROR(INDEX(lookup!$R$19:$R$43,MATCH($C$25,lookup!$O$19:$O$43,0)),0)</f>
        <v>0</v>
      </c>
      <c r="H24" s="53">
        <f>IFERROR(INDEX(lookup!$S$19:$S$43,MATCH($C$25,lookup!$O$19:$O$43,0)),0)</f>
        <v>0</v>
      </c>
      <c r="I24" s="53"/>
      <c r="J24" s="79"/>
    </row>
    <row r="25" spans="1:10" ht="28.5" customHeight="1" x14ac:dyDescent="0.2">
      <c r="A25" s="71"/>
      <c r="B25" s="26" t="s">
        <v>37</v>
      </c>
      <c r="C25" s="9"/>
      <c r="D25" s="56"/>
      <c r="E25" s="53"/>
      <c r="F25" s="53"/>
      <c r="G25" s="53"/>
      <c r="H25" s="53"/>
      <c r="I25" s="53"/>
      <c r="J25" s="80"/>
    </row>
    <row r="26" spans="1:10" ht="28.5" customHeight="1" x14ac:dyDescent="0.2">
      <c r="A26" s="71"/>
      <c r="B26" s="57" t="s">
        <v>57</v>
      </c>
      <c r="C26" s="58"/>
      <c r="D26" s="41">
        <f>SUM(D20:D25)</f>
        <v>0</v>
      </c>
      <c r="E26" s="41">
        <f>IF(D6&lt;6,0,SUM(E20:E25))</f>
        <v>0</v>
      </c>
      <c r="F26" s="41">
        <f>IF(D6&lt;12,0,SUM(F20:F25))</f>
        <v>0</v>
      </c>
      <c r="G26" s="41">
        <f>IF(D6&lt;18,0,SUM(G20:G25))</f>
        <v>0</v>
      </c>
      <c r="H26" s="41">
        <f>IF(D6&lt;24,0,SUM(SUM(H20:H25)))</f>
        <v>0</v>
      </c>
      <c r="I26" s="41"/>
      <c r="J26" s="28"/>
    </row>
    <row r="27" spans="1:10" ht="31.5" customHeight="1" x14ac:dyDescent="0.2">
      <c r="A27" s="71"/>
      <c r="B27" s="57" t="s">
        <v>44</v>
      </c>
      <c r="C27" s="58"/>
      <c r="D27" s="27">
        <f>SUM(D28:D32)</f>
        <v>0</v>
      </c>
      <c r="E27" s="27">
        <f>IF(D6&lt;6,0,SUM(E28:E32))</f>
        <v>0</v>
      </c>
      <c r="F27" s="27">
        <f>IF(D6&lt;12,0,SUM(F28:F32))</f>
        <v>0</v>
      </c>
      <c r="G27" s="27">
        <f>IF(D6&lt;18,0,SUM(G28:G32))</f>
        <v>0</v>
      </c>
      <c r="H27" s="27">
        <f>IF(D6&lt;24,0,SUM(H28:H32))</f>
        <v>0</v>
      </c>
      <c r="I27" s="27"/>
      <c r="J27" s="28"/>
    </row>
    <row r="28" spans="1:10" ht="30" customHeight="1" x14ac:dyDescent="0.2">
      <c r="A28" s="71"/>
      <c r="B28" s="54" t="s">
        <v>38</v>
      </c>
      <c r="C28" s="55"/>
      <c r="D28" s="23">
        <f>IF($D$6=6,SUM(E28),IF($D$6=12,SUM(E28+F28),IF($D$6=18,SUM(E28+F28+G28),IF($D$6=24,SUM(E28:H28),0))))</f>
        <v>0</v>
      </c>
      <c r="E28" s="3"/>
      <c r="F28" s="3"/>
      <c r="G28" s="3"/>
      <c r="H28" s="3"/>
      <c r="I28" s="30"/>
      <c r="J28" s="78" t="s">
        <v>23</v>
      </c>
    </row>
    <row r="29" spans="1:10" ht="30" customHeight="1" x14ac:dyDescent="0.2">
      <c r="A29" s="71"/>
      <c r="B29" s="54" t="s">
        <v>39</v>
      </c>
      <c r="C29" s="55"/>
      <c r="D29" s="23">
        <f t="shared" ref="D29:D32" si="1">IF($D$6=6,SUM(E29),IF($D$6=12,SUM(E29+F29),IF($D$6=18,SUM(E29+F29+G29),IF($D$6=24,SUM(E29:H29),0))))</f>
        <v>0</v>
      </c>
      <c r="E29" s="3"/>
      <c r="F29" s="3"/>
      <c r="G29" s="3"/>
      <c r="H29" s="3"/>
      <c r="I29" s="30"/>
      <c r="J29" s="81"/>
    </row>
    <row r="30" spans="1:10" ht="30" customHeight="1" x14ac:dyDescent="0.2">
      <c r="A30" s="71"/>
      <c r="B30" s="54" t="s">
        <v>42</v>
      </c>
      <c r="C30" s="55"/>
      <c r="D30" s="23">
        <f t="shared" si="1"/>
        <v>0</v>
      </c>
      <c r="E30" s="3"/>
      <c r="F30" s="3"/>
      <c r="G30" s="3"/>
      <c r="H30" s="3"/>
      <c r="I30" s="30"/>
      <c r="J30" s="81"/>
    </row>
    <row r="31" spans="1:10" ht="30" customHeight="1" x14ac:dyDescent="0.2">
      <c r="A31" s="71"/>
      <c r="B31" s="54" t="s">
        <v>40</v>
      </c>
      <c r="C31" s="55"/>
      <c r="D31" s="23">
        <f t="shared" si="1"/>
        <v>0</v>
      </c>
      <c r="E31" s="3"/>
      <c r="F31" s="3"/>
      <c r="G31" s="3"/>
      <c r="H31" s="3"/>
      <c r="I31" s="30"/>
      <c r="J31" s="81"/>
    </row>
    <row r="32" spans="1:10" ht="30" customHeight="1" x14ac:dyDescent="0.2">
      <c r="A32" s="71"/>
      <c r="B32" s="54" t="s">
        <v>41</v>
      </c>
      <c r="C32" s="55"/>
      <c r="D32" s="23">
        <f t="shared" si="1"/>
        <v>0</v>
      </c>
      <c r="E32" s="3"/>
      <c r="F32" s="3"/>
      <c r="G32" s="3"/>
      <c r="H32" s="3"/>
      <c r="I32" s="30"/>
      <c r="J32" s="82"/>
    </row>
    <row r="33" spans="1:10" ht="57.75" hidden="1" customHeight="1" x14ac:dyDescent="0.2">
      <c r="A33" s="71"/>
      <c r="B33" s="54" t="s">
        <v>11</v>
      </c>
      <c r="C33" s="55" t="s">
        <v>1</v>
      </c>
      <c r="D33" s="23">
        <v>0</v>
      </c>
      <c r="E33" s="29">
        <v>0</v>
      </c>
      <c r="F33" s="23">
        <v>0</v>
      </c>
      <c r="G33" s="23">
        <v>0</v>
      </c>
      <c r="H33" s="23">
        <v>0</v>
      </c>
      <c r="I33" s="23">
        <v>0</v>
      </c>
      <c r="J33" s="31" t="s">
        <v>15</v>
      </c>
    </row>
    <row r="34" spans="1:10" ht="30" hidden="1" customHeight="1" x14ac:dyDescent="0.2">
      <c r="A34" s="71"/>
      <c r="B34" s="12"/>
      <c r="C34" s="13"/>
      <c r="D34" s="7"/>
      <c r="E34" s="7">
        <v>24</v>
      </c>
      <c r="F34" s="7">
        <f>IF($D$6=24,#REF!*0.1,)</f>
        <v>0</v>
      </c>
      <c r="G34" s="7">
        <f>IF($D$6=24,#REF!*0.1,)</f>
        <v>0</v>
      </c>
      <c r="H34" s="7">
        <f>IF($D$6=24,(#REF!+#REF!)*0.1,)</f>
        <v>0</v>
      </c>
      <c r="I34" s="7"/>
      <c r="J34" s="11"/>
    </row>
    <row r="35" spans="1:10" ht="30" hidden="1" customHeight="1" x14ac:dyDescent="0.2">
      <c r="A35" s="71"/>
      <c r="B35" s="12"/>
      <c r="C35" s="13"/>
      <c r="D35" s="7"/>
      <c r="E35" s="7">
        <v>18</v>
      </c>
      <c r="F35" s="7">
        <f>IF($D$6=18,#REF!*0.1,)</f>
        <v>0</v>
      </c>
      <c r="G35" s="7">
        <f>IF($D$6=18,(#REF!)*0.1+(#REF!*0.1),0)</f>
        <v>0</v>
      </c>
      <c r="H35" s="7">
        <v>0</v>
      </c>
      <c r="I35" s="7"/>
      <c r="J35" s="11"/>
    </row>
    <row r="36" spans="1:10" ht="30" hidden="1" customHeight="1" x14ac:dyDescent="0.2">
      <c r="A36" s="71"/>
      <c r="B36" s="12"/>
      <c r="C36" s="13"/>
      <c r="D36" s="7"/>
      <c r="E36" s="7">
        <v>12</v>
      </c>
      <c r="F36" s="7">
        <f>IF($D$6=12,((#REF!)*0.1)+(#REF!*0.1),)</f>
        <v>0</v>
      </c>
      <c r="G36" s="7">
        <v>0</v>
      </c>
      <c r="H36" s="7">
        <v>0</v>
      </c>
      <c r="I36" s="7"/>
      <c r="J36" s="11"/>
    </row>
    <row r="37" spans="1:10" ht="30" hidden="1" customHeight="1" x14ac:dyDescent="0.2">
      <c r="A37" s="71"/>
      <c r="B37" s="12"/>
      <c r="C37" s="13"/>
      <c r="D37" s="7"/>
      <c r="E37" s="7">
        <v>6</v>
      </c>
      <c r="F37" s="7">
        <v>0</v>
      </c>
      <c r="G37" s="7">
        <v>0</v>
      </c>
      <c r="H37" s="7">
        <v>0</v>
      </c>
      <c r="I37" s="7"/>
      <c r="J37" s="11"/>
    </row>
    <row r="38" spans="1:10" ht="30" hidden="1" customHeight="1" x14ac:dyDescent="0.2">
      <c r="A38" s="71"/>
      <c r="B38" s="12"/>
      <c r="C38" s="13"/>
      <c r="D38" s="7"/>
      <c r="E38" s="7"/>
      <c r="F38" s="7"/>
      <c r="G38" s="7"/>
      <c r="H38" s="7"/>
      <c r="I38" s="7"/>
      <c r="J38" s="11"/>
    </row>
    <row r="39" spans="1:10" ht="69.75" customHeight="1" x14ac:dyDescent="0.2">
      <c r="A39" s="72"/>
      <c r="B39" s="83" t="s">
        <v>55</v>
      </c>
      <c r="C39" s="84"/>
      <c r="D39" s="33">
        <f>IF(AND($D$7="A",D20+D22+D24+D27&gt;1000000),"Budget exceeded",IF(AND($D$7="B",D20+D22+D24+D27&gt;500000),"Budget exceeded",D20+D22+D24+D27))</f>
        <v>0</v>
      </c>
      <c r="E39" s="33">
        <f>IFERROR(E26+E11+E27,0)</f>
        <v>0</v>
      </c>
      <c r="F39" s="33">
        <f>IFERROR(F26+F11+F27,0)</f>
        <v>0</v>
      </c>
      <c r="G39" s="33">
        <f>IFERROR(G26+G11+G27,0)</f>
        <v>0</v>
      </c>
      <c r="H39" s="33">
        <f>IFERROR(H26+H11+H27,0)</f>
        <v>0</v>
      </c>
      <c r="I39" s="33"/>
      <c r="J39" s="35"/>
    </row>
  </sheetData>
  <sheetProtection password="C7BC" sheet="1" objects="1" scenarios="1"/>
  <protectedRanges>
    <protectedRange password="CF7A" sqref="D2:J2" name="Aralık1"/>
  </protectedRanges>
  <mergeCells count="50">
    <mergeCell ref="B30:C30"/>
    <mergeCell ref="B31:C31"/>
    <mergeCell ref="B32:C32"/>
    <mergeCell ref="B39:C39"/>
    <mergeCell ref="B33:C33"/>
    <mergeCell ref="G24:G25"/>
    <mergeCell ref="H24:H25"/>
    <mergeCell ref="I24:I25"/>
    <mergeCell ref="J28:J32"/>
    <mergeCell ref="F20:F21"/>
    <mergeCell ref="D22:D23"/>
    <mergeCell ref="E22:E23"/>
    <mergeCell ref="A4:B4"/>
    <mergeCell ref="A5:B5"/>
    <mergeCell ref="D4:J4"/>
    <mergeCell ref="D5:J5"/>
    <mergeCell ref="J9:J10"/>
    <mergeCell ref="D9:D10"/>
    <mergeCell ref="A7:B7"/>
    <mergeCell ref="D7:J7"/>
    <mergeCell ref="A6:B6"/>
    <mergeCell ref="D6:J6"/>
    <mergeCell ref="A19:A39"/>
    <mergeCell ref="I22:I23"/>
    <mergeCell ref="I20:I21"/>
    <mergeCell ref="J20:J25"/>
    <mergeCell ref="A1:J1"/>
    <mergeCell ref="D2:J2"/>
    <mergeCell ref="D3:J3"/>
    <mergeCell ref="A11:A18"/>
    <mergeCell ref="E20:E21"/>
    <mergeCell ref="A2:B2"/>
    <mergeCell ref="A3:B3"/>
    <mergeCell ref="D20:D21"/>
    <mergeCell ref="J12:J17"/>
    <mergeCell ref="E9:I10"/>
    <mergeCell ref="F22:F23"/>
    <mergeCell ref="B28:C28"/>
    <mergeCell ref="B29:C29"/>
    <mergeCell ref="D24:D25"/>
    <mergeCell ref="E24:E25"/>
    <mergeCell ref="F24:F25"/>
    <mergeCell ref="B27:C27"/>
    <mergeCell ref="H22:H23"/>
    <mergeCell ref="G20:G21"/>
    <mergeCell ref="B26:C26"/>
    <mergeCell ref="H20:H21"/>
    <mergeCell ref="G22:G23"/>
    <mergeCell ref="A9:B10"/>
    <mergeCell ref="C9:C10"/>
  </mergeCells>
  <conditionalFormatting sqref="C18">
    <cfRule type="cellIs" dxfId="4" priority="22" operator="equal">
      <formula>100%</formula>
    </cfRule>
    <cfRule type="cellIs" dxfId="3" priority="23" operator="greaterThan">
      <formula>100%</formula>
    </cfRule>
  </conditionalFormatting>
  <conditionalFormatting sqref="H27">
    <cfRule type="expression" dxfId="2" priority="14">
      <formula>IF($H$27=0,SUM($H$28:$H$32=0),0)</formula>
    </cfRule>
  </conditionalFormatting>
  <conditionalFormatting sqref="D39">
    <cfRule type="cellIs" dxfId="1" priority="3" operator="equal">
      <formula>"Budget exceeded"</formula>
    </cfRule>
  </conditionalFormatting>
  <conditionalFormatting sqref="E39:I39">
    <cfRule type="expression" dxfId="0" priority="2">
      <formula>IF(#REF!="Budget exceeded",a,b)</formula>
    </cfRule>
  </conditionalFormatting>
  <dataValidations xWindow="518" yWindow="788" count="10">
    <dataValidation type="whole" allowBlank="1" showErrorMessage="1" error="Please type a number." prompt="Please type duration of the project" sqref="C20 C24">
      <formula1>0</formula1>
      <formula2>100</formula2>
    </dataValidation>
    <dataValidation type="whole" operator="lessThanOrEqual" allowBlank="1" showInputMessage="1" showErrorMessage="1" error="Please type a number less than or equal to project duration" sqref="C21">
      <formula1>D6</formula1>
    </dataValidation>
    <dataValidation type="custom" allowBlank="1" showInputMessage="1" showErrorMessage="1" error="Please check project duration. (The area cannot be filled due to the restriction on project duration.)" sqref="H28:H32">
      <formula1>IF($D$6&lt;24,0,SUM($H$28:$H$32))</formula1>
    </dataValidation>
    <dataValidation type="custom" allowBlank="1" showInputMessage="1" showErrorMessage="1" error="Please check project duration. (The area cannot be filled due to the restriction on project duration.)" sqref="G28:G32">
      <formula1>IF($D$6&lt;18,0,SUM($G$28:$G$32))</formula1>
    </dataValidation>
    <dataValidation allowBlank="1" showInputMessage="1" showErrorMessage="1" prompt="Sum of the contribution rate should be exact 100%." sqref="C18"/>
    <dataValidation type="whole" allowBlank="1" showInputMessage="1" showErrorMessage="1" error="Please type a number." sqref="C22">
      <formula1>0</formula1>
      <formula2>100</formula2>
    </dataValidation>
    <dataValidation type="custom" allowBlank="1" showInputMessage="1" showErrorMessage="1" error="Please check project duration. (The area cannot be filled due to the restriction on project duration.)" sqref="E28:E32">
      <formula1>IF($D$6&lt;6,0,SUM($E$28:$E$32))</formula1>
    </dataValidation>
    <dataValidation type="custom" allowBlank="1" showInputMessage="1" showErrorMessage="1" error="Please check project duration. (The area cannot be filled due to the restriction on project duration.)" sqref="F28:F32">
      <formula1>IF($D$6&lt;12,0,SUM($F$28:$F$32))</formula1>
    </dataValidation>
    <dataValidation type="whole" operator="lessThanOrEqual" allowBlank="1" showInputMessage="1" showErrorMessage="1" error="Please type a number less than or equal to project duration" sqref="C23">
      <formula1>D6</formula1>
    </dataValidation>
    <dataValidation type="whole" operator="lessThanOrEqual" allowBlank="1" showInputMessage="1" showErrorMessage="1" error="Please type a number less than or equal to project duration" sqref="C25:C26">
      <formula1>D6</formula1>
    </dataValidation>
  </dataValidations>
  <printOptions horizontalCentered="1"/>
  <pageMargins left="0.74803149606299213" right="0.74803149606299213" top="0.74803149606299213" bottom="0.6692913385826772" header="0.51181102362204722" footer="0.51181102362204722"/>
  <pageSetup paperSize="9" scale="41" firstPageNumber="0" orientation="landscape" r:id="rId1"/>
  <ignoredErrors>
    <ignoredError sqref="B12" unlockedFormula="1"/>
    <ignoredError sqref="E27:G27" formulaRange="1"/>
    <ignoredError sqref="E39" formula="1"/>
  </ignoredErrors>
  <extLst>
    <ext xmlns:x14="http://schemas.microsoft.com/office/spreadsheetml/2009/9/main" uri="{CCE6A557-97BC-4b89-ADB6-D9C93CAAB3DF}">
      <x14:dataValidations xmlns:xm="http://schemas.microsoft.com/office/excel/2006/main" xWindow="518" yWindow="788" count="2">
        <x14:dataValidation type="list" allowBlank="1" showErrorMessage="1" error="Please select project duration.">
          <x14:formula1>
            <xm:f>lookup!$J$4:$J$7</xm:f>
          </x14:formula1>
          <xm:sqref>D6:J6</xm:sqref>
        </x14:dataValidation>
        <x14:dataValidation type="list" allowBlank="1" showInputMessage="1" showErrorMessage="1">
          <x14:formula1>
            <xm:f>lookup!$J$12:$J$13</xm:f>
          </x14:formula1>
          <xm:sqref>D7:J7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8"/>
  <sheetViews>
    <sheetView zoomScale="80" zoomScaleNormal="80" workbookViewId="0">
      <selection activeCell="J26" sqref="A1:XFD1048576"/>
    </sheetView>
  </sheetViews>
  <sheetFormatPr defaultRowHeight="12.75" x14ac:dyDescent="0.2"/>
  <cols>
    <col min="1" max="1" width="17" style="38" bestFit="1" customWidth="1"/>
    <col min="2" max="2" width="9.140625" style="38"/>
    <col min="3" max="3" width="9.85546875" style="38" bestFit="1" customWidth="1"/>
    <col min="4" max="4" width="10.7109375" style="38" bestFit="1" customWidth="1"/>
    <col min="5" max="6" width="9.85546875" style="38" bestFit="1" customWidth="1"/>
    <col min="7" max="7" width="11.5703125" style="38" bestFit="1" customWidth="1"/>
    <col min="8" max="8" width="11.7109375" style="38" customWidth="1"/>
    <col min="9" max="9" width="9.140625" style="38"/>
    <col min="10" max="10" width="17" style="38" bestFit="1" customWidth="1"/>
    <col min="11" max="13" width="9.140625" style="38"/>
    <col min="14" max="14" width="17" style="38" bestFit="1" customWidth="1"/>
    <col min="15" max="21" width="11.42578125" style="38" customWidth="1"/>
    <col min="22" max="16384" width="9.140625" style="38"/>
  </cols>
  <sheetData>
    <row r="1" spans="1:26" ht="15.75" x14ac:dyDescent="0.2">
      <c r="A1" s="36" t="s">
        <v>26</v>
      </c>
      <c r="B1" s="37">
        <v>650</v>
      </c>
      <c r="C1" s="37">
        <v>1</v>
      </c>
      <c r="D1" s="37">
        <v>2</v>
      </c>
      <c r="E1" s="37">
        <v>3</v>
      </c>
      <c r="F1" s="37">
        <v>4</v>
      </c>
      <c r="G1" s="37" t="s">
        <v>25</v>
      </c>
      <c r="H1" s="37" t="s">
        <v>28</v>
      </c>
      <c r="I1" s="36"/>
      <c r="J1" s="36" t="s">
        <v>26</v>
      </c>
      <c r="K1" s="36"/>
      <c r="L1" s="36"/>
      <c r="M1" s="36"/>
      <c r="N1" s="36" t="s">
        <v>7</v>
      </c>
      <c r="O1" s="37">
        <v>1500</v>
      </c>
      <c r="P1" s="37" t="s">
        <v>30</v>
      </c>
      <c r="Q1" s="37" t="s">
        <v>31</v>
      </c>
      <c r="R1" s="37" t="s">
        <v>32</v>
      </c>
      <c r="S1" s="37" t="s">
        <v>33</v>
      </c>
      <c r="T1" s="37" t="s">
        <v>25</v>
      </c>
      <c r="U1" s="37" t="s">
        <v>28</v>
      </c>
      <c r="V1" s="36"/>
      <c r="W1" s="36"/>
      <c r="X1" s="36"/>
      <c r="Y1" s="36"/>
      <c r="Z1" s="36"/>
    </row>
    <row r="2" spans="1:26" ht="15.75" x14ac:dyDescent="0.2">
      <c r="A2" s="36"/>
      <c r="B2" s="37">
        <v>1</v>
      </c>
      <c r="C2" s="37">
        <f>B2*$B$1*Önerilen!C20</f>
        <v>0</v>
      </c>
      <c r="D2" s="37">
        <v>0</v>
      </c>
      <c r="E2" s="37">
        <v>0</v>
      </c>
      <c r="F2" s="37">
        <v>0</v>
      </c>
      <c r="G2" s="37">
        <f t="shared" ref="G2:G25" si="0">SUM(C2:F2)</f>
        <v>0</v>
      </c>
      <c r="H2" s="37">
        <f>$B$1*B2*Önerilen!$C$20</f>
        <v>0</v>
      </c>
      <c r="I2" s="36"/>
      <c r="J2" s="36" t="s">
        <v>27</v>
      </c>
      <c r="K2" s="36"/>
      <c r="L2" s="36"/>
      <c r="M2" s="36"/>
      <c r="N2" s="36"/>
      <c r="O2" s="37">
        <v>6</v>
      </c>
      <c r="P2" s="36">
        <v>0</v>
      </c>
      <c r="Q2" s="37">
        <v>0</v>
      </c>
      <c r="R2" s="37">
        <v>0</v>
      </c>
      <c r="S2" s="37">
        <f>O2*$O$1</f>
        <v>9000</v>
      </c>
      <c r="T2" s="37">
        <f>SUM(P2:S2)</f>
        <v>9000</v>
      </c>
      <c r="U2" s="37">
        <f>$O$1*O2</f>
        <v>9000</v>
      </c>
      <c r="V2" s="36"/>
      <c r="W2" s="36"/>
      <c r="X2" s="36"/>
      <c r="Y2" s="36"/>
      <c r="Z2" s="36"/>
    </row>
    <row r="3" spans="1:26" ht="15.75" x14ac:dyDescent="0.2">
      <c r="A3" s="36"/>
      <c r="B3" s="37">
        <v>2</v>
      </c>
      <c r="C3" s="37">
        <f>B3*$B$1*Önerilen!C20</f>
        <v>0</v>
      </c>
      <c r="D3" s="37">
        <v>0</v>
      </c>
      <c r="E3" s="37">
        <v>0</v>
      </c>
      <c r="F3" s="37">
        <v>0</v>
      </c>
      <c r="G3" s="37">
        <f t="shared" si="0"/>
        <v>0</v>
      </c>
      <c r="H3" s="37">
        <f>$B$1*B3*Önerilen!$C$20</f>
        <v>0</v>
      </c>
      <c r="I3" s="36"/>
      <c r="J3" s="36"/>
      <c r="K3" s="36"/>
      <c r="L3" s="36"/>
      <c r="M3" s="36"/>
      <c r="N3" s="36"/>
      <c r="O3" s="37">
        <v>12</v>
      </c>
      <c r="P3" s="37">
        <f>U3/2</f>
        <v>9000</v>
      </c>
      <c r="Q3" s="37">
        <v>0</v>
      </c>
      <c r="R3" s="37">
        <v>0</v>
      </c>
      <c r="S3" s="37">
        <f>U3/2</f>
        <v>9000</v>
      </c>
      <c r="T3" s="37">
        <f>SUM(P3:S3)</f>
        <v>18000</v>
      </c>
      <c r="U3" s="37">
        <f>$O$1*O3</f>
        <v>18000</v>
      </c>
      <c r="V3" s="36"/>
      <c r="W3" s="36"/>
      <c r="X3" s="36"/>
      <c r="Y3" s="36"/>
      <c r="Z3" s="36"/>
    </row>
    <row r="4" spans="1:26" ht="15.75" x14ac:dyDescent="0.2">
      <c r="A4" s="36"/>
      <c r="B4" s="37">
        <v>3</v>
      </c>
      <c r="C4" s="37">
        <f>B4*$B$1*Önerilen!C20</f>
        <v>0</v>
      </c>
      <c r="D4" s="37">
        <v>0</v>
      </c>
      <c r="E4" s="37">
        <v>0</v>
      </c>
      <c r="F4" s="37">
        <v>0</v>
      </c>
      <c r="G4" s="37">
        <f t="shared" si="0"/>
        <v>0</v>
      </c>
      <c r="H4" s="37">
        <f>$B$1*B4*Önerilen!$C$20</f>
        <v>0</v>
      </c>
      <c r="I4" s="36"/>
      <c r="J4" s="36">
        <v>6</v>
      </c>
      <c r="K4" s="36"/>
      <c r="L4" s="36"/>
      <c r="M4" s="36"/>
      <c r="N4" s="36"/>
      <c r="O4" s="37">
        <v>18</v>
      </c>
      <c r="P4" s="37">
        <f>U4*0.25</f>
        <v>6750</v>
      </c>
      <c r="Q4" s="37">
        <f>U4*0.25</f>
        <v>6750</v>
      </c>
      <c r="R4" s="36">
        <v>0</v>
      </c>
      <c r="S4" s="37">
        <f>U4-P4-Q4</f>
        <v>13500</v>
      </c>
      <c r="T4" s="37">
        <f>SUM(P4:S4)</f>
        <v>27000</v>
      </c>
      <c r="U4" s="37">
        <f>$O$1*O4</f>
        <v>27000</v>
      </c>
      <c r="V4" s="36"/>
      <c r="W4" s="36"/>
      <c r="X4" s="36"/>
      <c r="Y4" s="36"/>
      <c r="Z4" s="36"/>
    </row>
    <row r="5" spans="1:26" ht="15.75" x14ac:dyDescent="0.2">
      <c r="A5" s="36"/>
      <c r="B5" s="37">
        <v>4</v>
      </c>
      <c r="C5" s="37">
        <f>B5*$B$1*Önerilen!C20</f>
        <v>0</v>
      </c>
      <c r="D5" s="37">
        <v>0</v>
      </c>
      <c r="E5" s="37">
        <v>0</v>
      </c>
      <c r="F5" s="37">
        <v>0</v>
      </c>
      <c r="G5" s="37">
        <f t="shared" si="0"/>
        <v>0</v>
      </c>
      <c r="H5" s="37">
        <f>$B$1*B5*Önerilen!$C$20</f>
        <v>0</v>
      </c>
      <c r="I5" s="36"/>
      <c r="J5" s="36">
        <v>12</v>
      </c>
      <c r="K5" s="36"/>
      <c r="L5" s="36"/>
      <c r="M5" s="36"/>
      <c r="N5" s="36"/>
      <c r="O5" s="37">
        <v>24</v>
      </c>
      <c r="P5" s="37">
        <f>$U$5/6</f>
        <v>6000</v>
      </c>
      <c r="Q5" s="37">
        <f>$U$5/6</f>
        <v>6000</v>
      </c>
      <c r="R5" s="37">
        <f>$U$5/6</f>
        <v>6000</v>
      </c>
      <c r="S5" s="37">
        <f>U5/2</f>
        <v>18000</v>
      </c>
      <c r="T5" s="37">
        <f>SUM(P5:S5)</f>
        <v>36000</v>
      </c>
      <c r="U5" s="37">
        <f>$O$1*O5</f>
        <v>36000</v>
      </c>
      <c r="V5" s="36"/>
      <c r="W5" s="36"/>
      <c r="X5" s="36"/>
      <c r="Y5" s="36"/>
      <c r="Z5" s="36"/>
    </row>
    <row r="6" spans="1:26" ht="15.75" x14ac:dyDescent="0.2">
      <c r="A6" s="36"/>
      <c r="B6" s="37">
        <v>5</v>
      </c>
      <c r="C6" s="37">
        <f>B6*$B$1*Önerilen!C20</f>
        <v>0</v>
      </c>
      <c r="D6" s="37">
        <v>0</v>
      </c>
      <c r="E6" s="37">
        <v>0</v>
      </c>
      <c r="F6" s="37">
        <v>0</v>
      </c>
      <c r="G6" s="37">
        <f t="shared" si="0"/>
        <v>0</v>
      </c>
      <c r="H6" s="37">
        <f>$B$1*B6*Önerilen!$C$20</f>
        <v>0</v>
      </c>
      <c r="I6" s="36"/>
      <c r="J6" s="36">
        <v>18</v>
      </c>
      <c r="K6" s="36"/>
      <c r="L6" s="36"/>
      <c r="M6" s="36"/>
      <c r="N6" s="36"/>
      <c r="O6" s="39"/>
      <c r="P6" s="39"/>
      <c r="Q6" s="39"/>
      <c r="R6" s="39"/>
      <c r="S6" s="39"/>
      <c r="T6" s="39"/>
      <c r="U6" s="39"/>
      <c r="V6" s="36"/>
      <c r="W6" s="36"/>
      <c r="X6" s="36"/>
      <c r="Y6" s="36"/>
      <c r="Z6" s="36"/>
    </row>
    <row r="7" spans="1:26" ht="15.75" x14ac:dyDescent="0.2">
      <c r="A7" s="36"/>
      <c r="B7" s="37">
        <v>6</v>
      </c>
      <c r="C7" s="37">
        <f>B7*$B$1*Önerilen!C20</f>
        <v>0</v>
      </c>
      <c r="D7" s="37">
        <v>0</v>
      </c>
      <c r="E7" s="37">
        <v>0</v>
      </c>
      <c r="F7" s="37">
        <v>0</v>
      </c>
      <c r="G7" s="37">
        <f t="shared" si="0"/>
        <v>0</v>
      </c>
      <c r="H7" s="37">
        <f>$B$1*B7*Önerilen!$C$20</f>
        <v>0</v>
      </c>
      <c r="I7" s="36"/>
      <c r="J7" s="36">
        <v>24</v>
      </c>
      <c r="K7" s="36"/>
      <c r="L7" s="36"/>
      <c r="M7" s="36"/>
      <c r="N7" s="36"/>
      <c r="O7" s="39"/>
      <c r="P7" s="39"/>
      <c r="Q7" s="39"/>
      <c r="R7" s="39"/>
      <c r="S7" s="39"/>
      <c r="T7" s="39"/>
      <c r="U7" s="39"/>
      <c r="V7" s="36"/>
      <c r="W7" s="36"/>
      <c r="X7" s="36"/>
      <c r="Y7" s="36"/>
      <c r="Z7" s="36"/>
    </row>
    <row r="8" spans="1:26" ht="15.75" x14ac:dyDescent="0.2">
      <c r="A8" s="36"/>
      <c r="B8" s="37">
        <v>7</v>
      </c>
      <c r="C8" s="37">
        <f>7*$B$1*Önerilen!C20</f>
        <v>0</v>
      </c>
      <c r="D8" s="37">
        <v>0</v>
      </c>
      <c r="E8" s="37">
        <v>0</v>
      </c>
      <c r="F8" s="37">
        <v>0</v>
      </c>
      <c r="G8" s="37">
        <f t="shared" si="0"/>
        <v>0</v>
      </c>
      <c r="H8" s="37">
        <f>$B$1*B8*Önerilen!$C$20</f>
        <v>0</v>
      </c>
      <c r="I8" s="36"/>
      <c r="J8" s="36"/>
      <c r="K8" s="36"/>
      <c r="L8" s="36"/>
      <c r="M8" s="36"/>
      <c r="N8" s="36"/>
      <c r="O8" s="39"/>
      <c r="P8" s="39"/>
      <c r="Q8" s="39"/>
      <c r="R8" s="39"/>
      <c r="S8" s="39"/>
      <c r="T8" s="39"/>
      <c r="U8" s="39"/>
      <c r="V8" s="36"/>
      <c r="W8" s="36"/>
      <c r="X8" s="36"/>
      <c r="Y8" s="36"/>
      <c r="Z8" s="36"/>
    </row>
    <row r="9" spans="1:26" ht="15.75" x14ac:dyDescent="0.2">
      <c r="A9" s="36"/>
      <c r="B9" s="37">
        <v>8</v>
      </c>
      <c r="C9" s="37">
        <f>8*$B$1*Önerilen!$C$20</f>
        <v>0</v>
      </c>
      <c r="D9" s="37">
        <f>H9-C9</f>
        <v>0</v>
      </c>
      <c r="E9" s="37">
        <v>0</v>
      </c>
      <c r="F9" s="37">
        <v>0</v>
      </c>
      <c r="G9" s="37">
        <f t="shared" si="0"/>
        <v>0</v>
      </c>
      <c r="H9" s="37">
        <f>$B$1*B9*Önerilen!$C$20</f>
        <v>0</v>
      </c>
      <c r="I9" s="36"/>
      <c r="J9" s="36" t="s">
        <v>7</v>
      </c>
      <c r="K9" s="36"/>
      <c r="L9" s="36"/>
      <c r="M9" s="36"/>
      <c r="N9" s="36"/>
      <c r="O9" s="39"/>
      <c r="P9" s="39"/>
      <c r="Q9" s="39"/>
      <c r="R9" s="39"/>
      <c r="S9" s="39"/>
      <c r="T9" s="39"/>
      <c r="U9" s="39"/>
      <c r="V9" s="36"/>
      <c r="W9" s="36"/>
      <c r="X9" s="36"/>
      <c r="Y9" s="36"/>
      <c r="Z9" s="36"/>
    </row>
    <row r="10" spans="1:26" ht="15.75" x14ac:dyDescent="0.2">
      <c r="A10" s="36"/>
      <c r="B10" s="37">
        <v>9</v>
      </c>
      <c r="C10" s="37">
        <f>8*$B$1*Önerilen!$C$20</f>
        <v>0</v>
      </c>
      <c r="D10" s="37">
        <f>H10-C10</f>
        <v>0</v>
      </c>
      <c r="E10" s="37">
        <v>0</v>
      </c>
      <c r="F10" s="37">
        <v>0</v>
      </c>
      <c r="G10" s="37">
        <f t="shared" si="0"/>
        <v>0</v>
      </c>
      <c r="H10" s="37">
        <f>$B$1*B10*Önerilen!$C$20</f>
        <v>0</v>
      </c>
      <c r="I10" s="36"/>
      <c r="J10" s="36" t="s">
        <v>29</v>
      </c>
      <c r="K10" s="36"/>
      <c r="L10" s="36"/>
      <c r="M10" s="36"/>
      <c r="N10" s="36" t="s">
        <v>29</v>
      </c>
      <c r="O10" s="37">
        <v>750</v>
      </c>
      <c r="P10" s="37" t="s">
        <v>30</v>
      </c>
      <c r="Q10" s="37" t="s">
        <v>31</v>
      </c>
      <c r="R10" s="37" t="s">
        <v>32</v>
      </c>
      <c r="S10" s="37" t="s">
        <v>33</v>
      </c>
      <c r="T10" s="37" t="s">
        <v>25</v>
      </c>
      <c r="U10" s="37" t="s">
        <v>28</v>
      </c>
      <c r="V10" s="36"/>
      <c r="W10" s="36"/>
      <c r="X10" s="36"/>
      <c r="Y10" s="36"/>
      <c r="Z10" s="36"/>
    </row>
    <row r="11" spans="1:26" ht="15.75" x14ac:dyDescent="0.2">
      <c r="A11" s="36"/>
      <c r="B11" s="37">
        <v>10</v>
      </c>
      <c r="C11" s="37">
        <f>8*$B$1*Önerilen!$C$20</f>
        <v>0</v>
      </c>
      <c r="D11" s="37">
        <f>H11-C11</f>
        <v>0</v>
      </c>
      <c r="E11" s="37">
        <v>0</v>
      </c>
      <c r="F11" s="37">
        <v>0</v>
      </c>
      <c r="G11" s="37">
        <f t="shared" si="0"/>
        <v>0</v>
      </c>
      <c r="H11" s="37">
        <f>$B$1*B11*Önerilen!$C$20</f>
        <v>0</v>
      </c>
      <c r="I11" s="36"/>
      <c r="J11" s="36"/>
      <c r="K11" s="36"/>
      <c r="L11" s="36"/>
      <c r="M11" s="36"/>
      <c r="N11" s="36"/>
      <c r="O11" s="37">
        <v>6</v>
      </c>
      <c r="P11" s="36">
        <v>0</v>
      </c>
      <c r="Q11" s="37">
        <v>0</v>
      </c>
      <c r="R11" s="37">
        <v>0</v>
      </c>
      <c r="S11" s="37">
        <f>Önerilen!D12</f>
        <v>0</v>
      </c>
      <c r="T11" s="37">
        <f>SUM(P11:S11)</f>
        <v>0</v>
      </c>
      <c r="U11" s="37"/>
      <c r="V11" s="36"/>
      <c r="W11" s="36"/>
      <c r="X11" s="36"/>
      <c r="Y11" s="36"/>
      <c r="Z11" s="36"/>
    </row>
    <row r="12" spans="1:26" ht="15.75" x14ac:dyDescent="0.2">
      <c r="A12" s="36"/>
      <c r="B12" s="37">
        <v>11</v>
      </c>
      <c r="C12" s="37">
        <f>8*$B$1*Önerilen!$C$20</f>
        <v>0</v>
      </c>
      <c r="D12" s="37">
        <f>H12-C12</f>
        <v>0</v>
      </c>
      <c r="E12" s="37">
        <v>0</v>
      </c>
      <c r="F12" s="37">
        <v>0</v>
      </c>
      <c r="G12" s="37">
        <f t="shared" si="0"/>
        <v>0</v>
      </c>
      <c r="H12" s="37">
        <f>$B$1*B12*Önerilen!$C$20</f>
        <v>0</v>
      </c>
      <c r="I12" s="36"/>
      <c r="J12" s="36" t="s">
        <v>46</v>
      </c>
      <c r="K12" s="36"/>
      <c r="L12" s="36"/>
      <c r="M12" s="36"/>
      <c r="N12" s="36"/>
      <c r="O12" s="37">
        <v>12</v>
      </c>
      <c r="P12" s="37">
        <f>Önerilen!D12/2</f>
        <v>0</v>
      </c>
      <c r="Q12" s="37">
        <v>0</v>
      </c>
      <c r="R12" s="37">
        <v>0</v>
      </c>
      <c r="S12" s="37">
        <f>Önerilen!D12/2</f>
        <v>0</v>
      </c>
      <c r="T12" s="37">
        <f>SUM(P12:S12)</f>
        <v>0</v>
      </c>
      <c r="U12" s="37"/>
      <c r="V12" s="36"/>
      <c r="W12" s="36"/>
      <c r="X12" s="36"/>
      <c r="Y12" s="36"/>
      <c r="Z12" s="36"/>
    </row>
    <row r="13" spans="1:26" ht="15.75" x14ac:dyDescent="0.2">
      <c r="A13" s="36"/>
      <c r="B13" s="37">
        <v>12</v>
      </c>
      <c r="C13" s="37">
        <f>8*$B$1*Önerilen!$C$20</f>
        <v>0</v>
      </c>
      <c r="D13" s="37">
        <f>4*$B$1*Önerilen!C20</f>
        <v>0</v>
      </c>
      <c r="E13" s="37">
        <f>H13-C13-D13</f>
        <v>0</v>
      </c>
      <c r="F13" s="37">
        <v>0</v>
      </c>
      <c r="G13" s="37">
        <f t="shared" si="0"/>
        <v>0</v>
      </c>
      <c r="H13" s="37">
        <f>$B$1*B13*Önerilen!$C$20</f>
        <v>0</v>
      </c>
      <c r="I13" s="36"/>
      <c r="J13" s="36" t="s">
        <v>47</v>
      </c>
      <c r="K13" s="36"/>
      <c r="L13" s="36"/>
      <c r="M13" s="36"/>
      <c r="N13" s="36"/>
      <c r="O13" s="37">
        <v>18</v>
      </c>
      <c r="P13" s="37">
        <f>Önerilen!D12/4</f>
        <v>0</v>
      </c>
      <c r="Q13" s="37">
        <f>Önerilen!D12/4</f>
        <v>0</v>
      </c>
      <c r="R13" s="36">
        <v>0</v>
      </c>
      <c r="S13" s="37">
        <f>Önerilen!D12/2</f>
        <v>0</v>
      </c>
      <c r="T13" s="37">
        <f>SUM(P13:S13)</f>
        <v>0</v>
      </c>
      <c r="U13" s="37"/>
      <c r="V13" s="36"/>
      <c r="W13" s="36"/>
      <c r="X13" s="36"/>
      <c r="Y13" s="36"/>
      <c r="Z13" s="36"/>
    </row>
    <row r="14" spans="1:26" ht="15.75" x14ac:dyDescent="0.2">
      <c r="A14" s="36"/>
      <c r="B14" s="37">
        <v>13</v>
      </c>
      <c r="C14" s="37">
        <f>8*$B$1*Önerilen!$C$20</f>
        <v>0</v>
      </c>
      <c r="D14" s="37">
        <f>5*$B$1*Önerilen!C20</f>
        <v>0</v>
      </c>
      <c r="E14" s="37">
        <f t="shared" ref="E14:E20" si="1">H14-C14-D14</f>
        <v>0</v>
      </c>
      <c r="F14" s="37">
        <v>0</v>
      </c>
      <c r="G14" s="37">
        <f t="shared" si="0"/>
        <v>0</v>
      </c>
      <c r="H14" s="37">
        <f>$B$1*B14*Önerilen!$C$20</f>
        <v>0</v>
      </c>
      <c r="I14" s="36"/>
      <c r="J14" s="36"/>
      <c r="K14" s="36"/>
      <c r="L14" s="36"/>
      <c r="M14" s="36"/>
      <c r="N14" s="36"/>
      <c r="O14" s="37">
        <v>24</v>
      </c>
      <c r="P14" s="37">
        <f>(Önerilen!D12/2)/3</f>
        <v>0</v>
      </c>
      <c r="Q14" s="37">
        <f>(Önerilen!D12/2)/3</f>
        <v>0</v>
      </c>
      <c r="R14" s="37">
        <f>(Önerilen!D12/2)/3</f>
        <v>0</v>
      </c>
      <c r="S14" s="37">
        <f>(Önerilen!D12/2)</f>
        <v>0</v>
      </c>
      <c r="T14" s="37">
        <f>SUM(P14:S14)</f>
        <v>0</v>
      </c>
      <c r="U14" s="37"/>
      <c r="V14" s="36"/>
      <c r="W14" s="36"/>
      <c r="X14" s="36"/>
      <c r="Y14" s="36"/>
      <c r="Z14" s="36"/>
    </row>
    <row r="15" spans="1:26" ht="15.75" x14ac:dyDescent="0.2">
      <c r="A15" s="36"/>
      <c r="B15" s="37">
        <v>14</v>
      </c>
      <c r="C15" s="37">
        <f>8*$B$1*Önerilen!$C$20</f>
        <v>0</v>
      </c>
      <c r="D15" s="37">
        <f>6*$B$1*Önerilen!$C$20</f>
        <v>0</v>
      </c>
      <c r="E15" s="37">
        <f t="shared" si="1"/>
        <v>0</v>
      </c>
      <c r="F15" s="37">
        <v>0</v>
      </c>
      <c r="G15" s="37">
        <f t="shared" si="0"/>
        <v>0</v>
      </c>
      <c r="H15" s="37">
        <f>$B$1*B15*Önerilen!$C$20</f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x14ac:dyDescent="0.2">
      <c r="A16" s="36"/>
      <c r="B16" s="37">
        <v>15</v>
      </c>
      <c r="C16" s="37">
        <f>8*$B$1*Önerilen!$C$20</f>
        <v>0</v>
      </c>
      <c r="D16" s="37">
        <f>6*$B$1*Önerilen!$C$20</f>
        <v>0</v>
      </c>
      <c r="E16" s="37">
        <f t="shared" si="1"/>
        <v>0</v>
      </c>
      <c r="F16" s="37">
        <v>0</v>
      </c>
      <c r="G16" s="37">
        <f t="shared" si="0"/>
        <v>0</v>
      </c>
      <c r="H16" s="37">
        <f>$B$1*B16*Önerilen!$C$20</f>
        <v>0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.75" x14ac:dyDescent="0.2">
      <c r="A17" s="36"/>
      <c r="B17" s="37">
        <v>16</v>
      </c>
      <c r="C17" s="37">
        <f>8*$B$1*Önerilen!$C$20</f>
        <v>0</v>
      </c>
      <c r="D17" s="37">
        <f>6*$B$1*Önerilen!$C$20</f>
        <v>0</v>
      </c>
      <c r="E17" s="37">
        <f t="shared" si="1"/>
        <v>0</v>
      </c>
      <c r="F17" s="37">
        <v>0</v>
      </c>
      <c r="G17" s="37">
        <f t="shared" si="0"/>
        <v>0</v>
      </c>
      <c r="H17" s="37">
        <f>$B$1*B17*Önerilen!$C$20</f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x14ac:dyDescent="0.2">
      <c r="A18" s="36"/>
      <c r="B18" s="37">
        <v>17</v>
      </c>
      <c r="C18" s="37">
        <f>8*$B$1*Önerilen!$C$20</f>
        <v>0</v>
      </c>
      <c r="D18" s="37">
        <f>6*$B$1*Önerilen!$C$20</f>
        <v>0</v>
      </c>
      <c r="E18" s="37">
        <f t="shared" si="1"/>
        <v>0</v>
      </c>
      <c r="F18" s="37">
        <v>0</v>
      </c>
      <c r="G18" s="37">
        <f t="shared" si="0"/>
        <v>0</v>
      </c>
      <c r="H18" s="37">
        <f>$B$1*B18*Önerilen!$C$20</f>
        <v>0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x14ac:dyDescent="0.2">
      <c r="A19" s="36"/>
      <c r="B19" s="37">
        <v>18</v>
      </c>
      <c r="C19" s="37">
        <f>8*$B$1*Önerilen!$C$20</f>
        <v>0</v>
      </c>
      <c r="D19" s="37">
        <f>6*$B$1*Önerilen!$C$20</f>
        <v>0</v>
      </c>
      <c r="E19" s="37">
        <f t="shared" si="1"/>
        <v>0</v>
      </c>
      <c r="F19" s="37">
        <v>0</v>
      </c>
      <c r="G19" s="37">
        <f t="shared" si="0"/>
        <v>0</v>
      </c>
      <c r="H19" s="37">
        <f>$B$1*B19*Önerilen!$C$20</f>
        <v>0</v>
      </c>
      <c r="I19" s="36"/>
      <c r="J19" s="36"/>
      <c r="K19" s="36"/>
      <c r="L19" s="36"/>
      <c r="M19" s="36"/>
      <c r="N19" s="36"/>
      <c r="O19" s="37">
        <v>4500</v>
      </c>
      <c r="P19" s="37">
        <v>1</v>
      </c>
      <c r="Q19" s="37">
        <v>2</v>
      </c>
      <c r="R19" s="37">
        <v>3</v>
      </c>
      <c r="S19" s="37">
        <v>4</v>
      </c>
      <c r="T19" s="37" t="s">
        <v>25</v>
      </c>
      <c r="U19" s="37" t="s">
        <v>28</v>
      </c>
      <c r="V19" s="36"/>
      <c r="W19" s="36"/>
      <c r="X19" s="36"/>
      <c r="Y19" s="36"/>
      <c r="Z19" s="36"/>
    </row>
    <row r="20" spans="1:26" ht="15.75" x14ac:dyDescent="0.2">
      <c r="A20" s="36"/>
      <c r="B20" s="37">
        <v>19</v>
      </c>
      <c r="C20" s="37">
        <f>8*$B$1*Önerilen!$C$20</f>
        <v>0</v>
      </c>
      <c r="D20" s="37">
        <f>6*$B$1*Önerilen!$C$20</f>
        <v>0</v>
      </c>
      <c r="E20" s="37">
        <f t="shared" si="1"/>
        <v>0</v>
      </c>
      <c r="F20" s="37">
        <v>0</v>
      </c>
      <c r="G20" s="37">
        <f t="shared" si="0"/>
        <v>0</v>
      </c>
      <c r="H20" s="37">
        <f>$B$1*B20*Önerilen!$C$20</f>
        <v>0</v>
      </c>
      <c r="I20" s="36"/>
      <c r="J20" s="36"/>
      <c r="K20" s="36"/>
      <c r="L20" s="36"/>
      <c r="M20" s="36"/>
      <c r="N20" s="36"/>
      <c r="O20" s="37">
        <v>1</v>
      </c>
      <c r="P20" s="37">
        <f>O20*$O$19*Önerilen!C24</f>
        <v>0</v>
      </c>
      <c r="Q20" s="37">
        <v>0</v>
      </c>
      <c r="R20" s="37">
        <v>0</v>
      </c>
      <c r="S20" s="37">
        <v>0</v>
      </c>
      <c r="T20" s="37">
        <f t="shared" ref="T20:T43" si="2">SUM(P20:S20)</f>
        <v>0</v>
      </c>
      <c r="U20" s="37">
        <f>O20*$O$19*Önerilen!$C$24</f>
        <v>0</v>
      </c>
      <c r="V20" s="36"/>
      <c r="W20" s="36"/>
      <c r="X20" s="36"/>
      <c r="Y20" s="36"/>
      <c r="Z20" s="36"/>
    </row>
    <row r="21" spans="1:26" ht="15.75" x14ac:dyDescent="0.2">
      <c r="A21" s="36"/>
      <c r="B21" s="37">
        <v>20</v>
      </c>
      <c r="C21" s="37">
        <f>8*$B$1*Önerilen!$C$20</f>
        <v>0</v>
      </c>
      <c r="D21" s="37">
        <f>6*$B$1*Önerilen!$C$20</f>
        <v>0</v>
      </c>
      <c r="E21" s="37">
        <f>6*$B$1*Önerilen!$C$20</f>
        <v>0</v>
      </c>
      <c r="F21" s="37">
        <f>H21-C21-D21-E21</f>
        <v>0</v>
      </c>
      <c r="G21" s="37">
        <f t="shared" si="0"/>
        <v>0</v>
      </c>
      <c r="H21" s="37">
        <f>$B$1*B21*Önerilen!$C$20</f>
        <v>0</v>
      </c>
      <c r="I21" s="36"/>
      <c r="J21" s="36"/>
      <c r="K21" s="36"/>
      <c r="L21" s="36"/>
      <c r="M21" s="36"/>
      <c r="N21" s="36"/>
      <c r="O21" s="37">
        <v>2</v>
      </c>
      <c r="P21" s="37">
        <f>O21*$O$19*Önerilen!C24</f>
        <v>0</v>
      </c>
      <c r="Q21" s="37">
        <v>0</v>
      </c>
      <c r="R21" s="37">
        <v>0</v>
      </c>
      <c r="S21" s="37">
        <v>0</v>
      </c>
      <c r="T21" s="37">
        <f t="shared" si="2"/>
        <v>0</v>
      </c>
      <c r="U21" s="37">
        <f>O21*$O$19*Önerilen!$C$24</f>
        <v>0</v>
      </c>
      <c r="V21" s="36"/>
      <c r="W21" s="36"/>
      <c r="X21" s="36"/>
      <c r="Y21" s="36"/>
      <c r="Z21" s="36"/>
    </row>
    <row r="22" spans="1:26" ht="15.75" x14ac:dyDescent="0.2">
      <c r="A22" s="36"/>
      <c r="B22" s="37">
        <v>21</v>
      </c>
      <c r="C22" s="37">
        <f>8*$B$1*Önerilen!$C$20</f>
        <v>0</v>
      </c>
      <c r="D22" s="37">
        <f>6*$B$1*Önerilen!$C$20</f>
        <v>0</v>
      </c>
      <c r="E22" s="37">
        <f>6*$B$1*Önerilen!$C$20</f>
        <v>0</v>
      </c>
      <c r="F22" s="37">
        <f>H22-C22-D22-E22</f>
        <v>0</v>
      </c>
      <c r="G22" s="37">
        <f t="shared" si="0"/>
        <v>0</v>
      </c>
      <c r="H22" s="37">
        <f>$B$1*B22*Önerilen!$C$20</f>
        <v>0</v>
      </c>
      <c r="I22" s="36"/>
      <c r="J22" s="36"/>
      <c r="K22" s="36"/>
      <c r="L22" s="36"/>
      <c r="M22" s="36"/>
      <c r="N22" s="36"/>
      <c r="O22" s="37">
        <v>3</v>
      </c>
      <c r="P22" s="37">
        <f>O22*$O$19*Önerilen!C25</f>
        <v>0</v>
      </c>
      <c r="Q22" s="37">
        <v>0</v>
      </c>
      <c r="R22" s="37">
        <v>0</v>
      </c>
      <c r="S22" s="37">
        <v>0</v>
      </c>
      <c r="T22" s="37">
        <f t="shared" si="2"/>
        <v>0</v>
      </c>
      <c r="U22" s="37">
        <f>O22*$O$19*Önerilen!$C$24</f>
        <v>0</v>
      </c>
      <c r="V22" s="36"/>
      <c r="W22" s="36"/>
      <c r="X22" s="36"/>
      <c r="Y22" s="36"/>
      <c r="Z22" s="36"/>
    </row>
    <row r="23" spans="1:26" ht="15.75" x14ac:dyDescent="0.2">
      <c r="A23" s="36"/>
      <c r="B23" s="37">
        <v>22</v>
      </c>
      <c r="C23" s="37">
        <f>8*$B$1*Önerilen!$C$20</f>
        <v>0</v>
      </c>
      <c r="D23" s="37">
        <f>6*$B$1*Önerilen!$C$20</f>
        <v>0</v>
      </c>
      <c r="E23" s="37">
        <f>6*$B$1*Önerilen!$C$20</f>
        <v>0</v>
      </c>
      <c r="F23" s="37">
        <f>H23-C23-D23-E23</f>
        <v>0</v>
      </c>
      <c r="G23" s="37">
        <f t="shared" si="0"/>
        <v>0</v>
      </c>
      <c r="H23" s="37">
        <f>$B$1*B23*Önerilen!$C$20</f>
        <v>0</v>
      </c>
      <c r="I23" s="36"/>
      <c r="J23" s="36"/>
      <c r="K23" s="36"/>
      <c r="L23" s="36"/>
      <c r="M23" s="36"/>
      <c r="N23" s="36"/>
      <c r="O23" s="37">
        <v>4</v>
      </c>
      <c r="P23" s="37">
        <f>O23*$O$19*Önerilen!C24</f>
        <v>0</v>
      </c>
      <c r="Q23" s="37">
        <v>0</v>
      </c>
      <c r="R23" s="37">
        <v>0</v>
      </c>
      <c r="S23" s="37">
        <v>0</v>
      </c>
      <c r="T23" s="37">
        <f t="shared" si="2"/>
        <v>0</v>
      </c>
      <c r="U23" s="37">
        <f>O23*$O$19*Önerilen!$C$24</f>
        <v>0</v>
      </c>
      <c r="V23" s="36"/>
      <c r="W23" s="36"/>
      <c r="X23" s="36"/>
      <c r="Y23" s="36"/>
      <c r="Z23" s="36"/>
    </row>
    <row r="24" spans="1:26" ht="15.75" x14ac:dyDescent="0.2">
      <c r="A24" s="36"/>
      <c r="B24" s="37">
        <v>23</v>
      </c>
      <c r="C24" s="37">
        <f>8*$B$1*Önerilen!$C$20</f>
        <v>0</v>
      </c>
      <c r="D24" s="37">
        <f>6*$B$1*Önerilen!$C$20</f>
        <v>0</v>
      </c>
      <c r="E24" s="37">
        <f>6*$B$1*Önerilen!$C$20</f>
        <v>0</v>
      </c>
      <c r="F24" s="37">
        <f>H24-C24-D24-E24</f>
        <v>0</v>
      </c>
      <c r="G24" s="37">
        <f t="shared" si="0"/>
        <v>0</v>
      </c>
      <c r="H24" s="37">
        <f>$B$1*B24*Önerilen!$C$20</f>
        <v>0</v>
      </c>
      <c r="I24" s="36"/>
      <c r="J24" s="36"/>
      <c r="K24" s="36"/>
      <c r="L24" s="36"/>
      <c r="M24" s="36"/>
      <c r="N24" s="36"/>
      <c r="O24" s="37">
        <v>5</v>
      </c>
      <c r="P24" s="37">
        <f>O24*$O$19*Önerilen!C25</f>
        <v>0</v>
      </c>
      <c r="Q24" s="37">
        <v>0</v>
      </c>
      <c r="R24" s="37">
        <v>0</v>
      </c>
      <c r="S24" s="37">
        <v>0</v>
      </c>
      <c r="T24" s="37">
        <f t="shared" si="2"/>
        <v>0</v>
      </c>
      <c r="U24" s="37">
        <f>O24*$O$19*Önerilen!$C$24</f>
        <v>0</v>
      </c>
      <c r="V24" s="36"/>
      <c r="W24" s="36"/>
      <c r="X24" s="36"/>
      <c r="Y24" s="36"/>
      <c r="Z24" s="36"/>
    </row>
    <row r="25" spans="1:26" ht="15.75" x14ac:dyDescent="0.2">
      <c r="A25" s="36"/>
      <c r="B25" s="37">
        <v>24</v>
      </c>
      <c r="C25" s="37">
        <f>8*$B$1*Önerilen!$C$20</f>
        <v>0</v>
      </c>
      <c r="D25" s="37">
        <f>6*$B$1*Önerilen!$C$20</f>
        <v>0</v>
      </c>
      <c r="E25" s="37">
        <f>6*$B$1*Önerilen!$C$20</f>
        <v>0</v>
      </c>
      <c r="F25" s="37">
        <f>H25-C25-D25-E25</f>
        <v>0</v>
      </c>
      <c r="G25" s="37">
        <f t="shared" si="0"/>
        <v>0</v>
      </c>
      <c r="H25" s="37">
        <f>$B$1*B25*Önerilen!$C$20</f>
        <v>0</v>
      </c>
      <c r="I25" s="36"/>
      <c r="J25" s="36"/>
      <c r="K25" s="36"/>
      <c r="L25" s="36"/>
      <c r="M25" s="36"/>
      <c r="N25" s="36"/>
      <c r="O25" s="37">
        <v>6</v>
      </c>
      <c r="P25" s="37">
        <f>O25*$O$19*Önerilen!C24</f>
        <v>0</v>
      </c>
      <c r="Q25" s="37">
        <v>0</v>
      </c>
      <c r="R25" s="37">
        <v>0</v>
      </c>
      <c r="S25" s="37">
        <v>0</v>
      </c>
      <c r="T25" s="37">
        <f t="shared" si="2"/>
        <v>0</v>
      </c>
      <c r="U25" s="37">
        <f>O25*$O$19*Önerilen!$C$24</f>
        <v>0</v>
      </c>
      <c r="V25" s="36"/>
      <c r="W25" s="36"/>
      <c r="X25" s="36"/>
      <c r="Y25" s="36"/>
      <c r="Z25" s="36"/>
    </row>
    <row r="26" spans="1:26" ht="15.75" x14ac:dyDescent="0.2">
      <c r="A26" s="36"/>
      <c r="B26" s="39"/>
      <c r="C26" s="39"/>
      <c r="D26" s="39"/>
      <c r="E26" s="39"/>
      <c r="F26" s="39"/>
      <c r="G26" s="39"/>
      <c r="H26" s="39"/>
      <c r="I26" s="36"/>
      <c r="J26" s="36"/>
      <c r="K26" s="36"/>
      <c r="L26" s="36"/>
      <c r="M26" s="36"/>
      <c r="N26" s="36"/>
      <c r="O26" s="37">
        <v>7</v>
      </c>
      <c r="P26" s="37">
        <f>7*$O$19*Önerilen!C25</f>
        <v>0</v>
      </c>
      <c r="Q26" s="37">
        <v>0</v>
      </c>
      <c r="R26" s="37">
        <v>0</v>
      </c>
      <c r="S26" s="37">
        <v>0</v>
      </c>
      <c r="T26" s="37">
        <f t="shared" si="2"/>
        <v>0</v>
      </c>
      <c r="U26" s="37">
        <f>O26*$O$19*Önerilen!$C$24</f>
        <v>0</v>
      </c>
      <c r="V26" s="36"/>
      <c r="W26" s="36"/>
      <c r="X26" s="36"/>
      <c r="Y26" s="36"/>
      <c r="Z26" s="36"/>
    </row>
    <row r="27" spans="1:26" ht="15.75" x14ac:dyDescent="0.2">
      <c r="A27" s="36"/>
      <c r="B27" s="39"/>
      <c r="C27" s="39"/>
      <c r="D27" s="39"/>
      <c r="E27" s="39"/>
      <c r="F27" s="39"/>
      <c r="G27" s="39"/>
      <c r="H27" s="39"/>
      <c r="I27" s="36"/>
      <c r="J27" s="36"/>
      <c r="K27" s="36"/>
      <c r="L27" s="36"/>
      <c r="M27" s="36"/>
      <c r="N27" s="36"/>
      <c r="O27" s="37">
        <v>8</v>
      </c>
      <c r="P27" s="37">
        <f>8*$O$19*Önerilen!$C$24</f>
        <v>0</v>
      </c>
      <c r="Q27" s="37">
        <v>0</v>
      </c>
      <c r="R27" s="37">
        <v>0</v>
      </c>
      <c r="S27" s="37">
        <v>0</v>
      </c>
      <c r="T27" s="37">
        <f t="shared" si="2"/>
        <v>0</v>
      </c>
      <c r="U27" s="37">
        <f>O27*$O$19*Önerilen!$C$24</f>
        <v>0</v>
      </c>
      <c r="V27" s="36"/>
      <c r="W27" s="36"/>
      <c r="X27" s="36"/>
      <c r="Y27" s="36"/>
      <c r="Z27" s="36"/>
    </row>
    <row r="28" spans="1:26" ht="15.75" x14ac:dyDescent="0.2">
      <c r="A28" s="36"/>
      <c r="B28" s="39"/>
      <c r="C28" s="39"/>
      <c r="D28" s="39"/>
      <c r="E28" s="39"/>
      <c r="F28" s="39"/>
      <c r="G28" s="39"/>
      <c r="H28" s="39"/>
      <c r="I28" s="36"/>
      <c r="J28" s="36"/>
      <c r="K28" s="36"/>
      <c r="L28" s="36"/>
      <c r="M28" s="36"/>
      <c r="N28" s="36"/>
      <c r="O28" s="37">
        <v>9</v>
      </c>
      <c r="P28" s="37">
        <f>8*$O$19*Önerilen!$C$24</f>
        <v>0</v>
      </c>
      <c r="Q28" s="37">
        <f>U28-P28</f>
        <v>0</v>
      </c>
      <c r="R28" s="37">
        <v>0</v>
      </c>
      <c r="S28" s="37">
        <v>0</v>
      </c>
      <c r="T28" s="37">
        <f t="shared" si="2"/>
        <v>0</v>
      </c>
      <c r="U28" s="37">
        <f>O28*$O$19*Önerilen!$C$24</f>
        <v>0</v>
      </c>
      <c r="V28" s="36"/>
      <c r="W28" s="36"/>
      <c r="X28" s="36"/>
      <c r="Y28" s="36"/>
      <c r="Z28" s="36"/>
    </row>
    <row r="29" spans="1:26" ht="15.75" x14ac:dyDescent="0.2">
      <c r="A29" s="36"/>
      <c r="B29" s="39"/>
      <c r="C29" s="39"/>
      <c r="D29" s="39"/>
      <c r="E29" s="39"/>
      <c r="F29" s="39"/>
      <c r="G29" s="39"/>
      <c r="H29" s="39"/>
      <c r="I29" s="36"/>
      <c r="J29" s="36"/>
      <c r="K29" s="36"/>
      <c r="L29" s="36"/>
      <c r="M29" s="36"/>
      <c r="N29" s="36"/>
      <c r="O29" s="37">
        <v>10</v>
      </c>
      <c r="P29" s="37">
        <f>8*$O$19*Önerilen!$C$24</f>
        <v>0</v>
      </c>
      <c r="Q29" s="37">
        <f t="shared" ref="Q29:Q30" si="3">U29-P29</f>
        <v>0</v>
      </c>
      <c r="R29" s="37">
        <v>0</v>
      </c>
      <c r="S29" s="37">
        <v>0</v>
      </c>
      <c r="T29" s="37">
        <f t="shared" si="2"/>
        <v>0</v>
      </c>
      <c r="U29" s="37">
        <f>O29*$O$19*Önerilen!$C$24</f>
        <v>0</v>
      </c>
      <c r="V29" s="36"/>
      <c r="W29" s="36"/>
      <c r="X29" s="36"/>
      <c r="Y29" s="36"/>
      <c r="Z29" s="36"/>
    </row>
    <row r="30" spans="1:26" ht="15.75" x14ac:dyDescent="0.2">
      <c r="A30" s="36"/>
      <c r="B30" s="39"/>
      <c r="C30" s="39"/>
      <c r="D30" s="39"/>
      <c r="E30" s="39"/>
      <c r="F30" s="39"/>
      <c r="G30" s="39"/>
      <c r="H30" s="39"/>
      <c r="I30" s="36"/>
      <c r="J30" s="36"/>
      <c r="K30" s="36"/>
      <c r="L30" s="36"/>
      <c r="M30" s="36"/>
      <c r="N30" s="36"/>
      <c r="O30" s="37">
        <v>11</v>
      </c>
      <c r="P30" s="37">
        <f>8*$O$19*Önerilen!$C$24</f>
        <v>0</v>
      </c>
      <c r="Q30" s="37">
        <f t="shared" si="3"/>
        <v>0</v>
      </c>
      <c r="R30" s="37">
        <v>0</v>
      </c>
      <c r="S30" s="37">
        <v>0</v>
      </c>
      <c r="T30" s="37">
        <f t="shared" si="2"/>
        <v>0</v>
      </c>
      <c r="U30" s="37">
        <f>O30*$O$19*Önerilen!$C$24</f>
        <v>0</v>
      </c>
      <c r="V30" s="36"/>
      <c r="W30" s="36"/>
      <c r="X30" s="36"/>
      <c r="Y30" s="36"/>
      <c r="Z30" s="36"/>
    </row>
    <row r="31" spans="1:26" ht="15.7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>
        <v>12</v>
      </c>
      <c r="P31" s="37">
        <f>8*$O$19*Önerilen!$C$24</f>
        <v>0</v>
      </c>
      <c r="Q31" s="37">
        <f>4*$O$19*Önerilen!$C$24</f>
        <v>0</v>
      </c>
      <c r="R31" s="37">
        <v>0</v>
      </c>
      <c r="S31" s="37">
        <v>0</v>
      </c>
      <c r="T31" s="37">
        <f>SUM(P31:S31)</f>
        <v>0</v>
      </c>
      <c r="U31" s="37">
        <f>O31*$O$19*Önerilen!$C$24</f>
        <v>0</v>
      </c>
      <c r="V31" s="36"/>
      <c r="W31" s="36"/>
      <c r="X31" s="36"/>
      <c r="Y31" s="36"/>
      <c r="Z31" s="36"/>
    </row>
    <row r="32" spans="1:26" ht="15.75" x14ac:dyDescent="0.2">
      <c r="A32" s="36" t="s">
        <v>27</v>
      </c>
      <c r="B32" s="37">
        <v>3500</v>
      </c>
      <c r="C32" s="37">
        <v>1</v>
      </c>
      <c r="D32" s="37">
        <v>2</v>
      </c>
      <c r="E32" s="37">
        <v>3</v>
      </c>
      <c r="F32" s="37">
        <v>4</v>
      </c>
      <c r="G32" s="37" t="s">
        <v>25</v>
      </c>
      <c r="H32" s="37" t="s">
        <v>28</v>
      </c>
      <c r="I32" s="36"/>
      <c r="J32" s="36"/>
      <c r="K32" s="36"/>
      <c r="L32" s="36"/>
      <c r="M32" s="36"/>
      <c r="N32" s="36"/>
      <c r="O32" s="37">
        <v>13</v>
      </c>
      <c r="P32" s="37">
        <f>8*$O$19*Önerilen!$C$24</f>
        <v>0</v>
      </c>
      <c r="Q32" s="37">
        <f>5*$O$19*Önerilen!$C$24</f>
        <v>0</v>
      </c>
      <c r="R32" s="37">
        <v>0</v>
      </c>
      <c r="S32" s="37">
        <v>0</v>
      </c>
      <c r="T32" s="37">
        <f t="shared" si="2"/>
        <v>0</v>
      </c>
      <c r="U32" s="37">
        <f>O32*$O$19*Önerilen!$C$24</f>
        <v>0</v>
      </c>
      <c r="V32" s="36"/>
      <c r="W32" s="36"/>
      <c r="X32" s="36"/>
      <c r="Y32" s="36"/>
      <c r="Z32" s="36"/>
    </row>
    <row r="33" spans="1:26" ht="15.75" x14ac:dyDescent="0.2">
      <c r="A33" s="36"/>
      <c r="B33" s="37">
        <v>1</v>
      </c>
      <c r="C33" s="37">
        <f>B33*$B$32*Önerilen!C22</f>
        <v>0</v>
      </c>
      <c r="D33" s="37">
        <v>0</v>
      </c>
      <c r="E33" s="37">
        <v>0</v>
      </c>
      <c r="F33" s="37">
        <v>0</v>
      </c>
      <c r="G33" s="37">
        <f t="shared" ref="G33:G56" si="4">SUM(C33:F33)</f>
        <v>0</v>
      </c>
      <c r="H33" s="37">
        <f>$B$32*B33*Önerilen!$C$22</f>
        <v>0</v>
      </c>
      <c r="I33" s="36"/>
      <c r="J33" s="36"/>
      <c r="K33" s="36"/>
      <c r="L33" s="36"/>
      <c r="M33" s="36"/>
      <c r="N33" s="36"/>
      <c r="O33" s="37">
        <v>14</v>
      </c>
      <c r="P33" s="37">
        <f>8*$O$19*Önerilen!$C$24</f>
        <v>0</v>
      </c>
      <c r="Q33" s="37">
        <f>6*$O$19*Önerilen!$C$24</f>
        <v>0</v>
      </c>
      <c r="R33" s="37">
        <v>0</v>
      </c>
      <c r="S33" s="37">
        <v>0</v>
      </c>
      <c r="T33" s="37">
        <f t="shared" si="2"/>
        <v>0</v>
      </c>
      <c r="U33" s="37">
        <f>O33*$O$19*Önerilen!$C$24</f>
        <v>0</v>
      </c>
      <c r="V33" s="36"/>
      <c r="W33" s="36"/>
      <c r="X33" s="36"/>
      <c r="Y33" s="36"/>
      <c r="Z33" s="36"/>
    </row>
    <row r="34" spans="1:26" ht="15.75" x14ac:dyDescent="0.2">
      <c r="A34" s="36"/>
      <c r="B34" s="37">
        <v>2</v>
      </c>
      <c r="C34" s="37">
        <f>B34*$B$32*Önerilen!C22</f>
        <v>0</v>
      </c>
      <c r="D34" s="37">
        <v>0</v>
      </c>
      <c r="E34" s="37">
        <v>0</v>
      </c>
      <c r="F34" s="37">
        <v>0</v>
      </c>
      <c r="G34" s="37">
        <f t="shared" si="4"/>
        <v>0</v>
      </c>
      <c r="H34" s="37">
        <f>$B$32*B34*Önerilen!$C$22</f>
        <v>0</v>
      </c>
      <c r="I34" s="36"/>
      <c r="J34" s="36"/>
      <c r="K34" s="36"/>
      <c r="L34" s="36"/>
      <c r="M34" s="36"/>
      <c r="N34" s="36"/>
      <c r="O34" s="37">
        <v>15</v>
      </c>
      <c r="P34" s="37">
        <f>8*$O$19*Önerilen!$C$24</f>
        <v>0</v>
      </c>
      <c r="Q34" s="37">
        <f>6*$O$19*Önerilen!$C$24</f>
        <v>0</v>
      </c>
      <c r="R34" s="37">
        <f>U34-P34-Q34</f>
        <v>0</v>
      </c>
      <c r="S34" s="37">
        <v>0</v>
      </c>
      <c r="T34" s="37">
        <f>SUM(P34:S34)</f>
        <v>0</v>
      </c>
      <c r="U34" s="37">
        <f>O34*$O$19*Önerilen!$C$24</f>
        <v>0</v>
      </c>
      <c r="V34" s="36"/>
      <c r="W34" s="36"/>
      <c r="X34" s="36"/>
      <c r="Y34" s="36"/>
      <c r="Z34" s="36"/>
    </row>
    <row r="35" spans="1:26" ht="15.75" x14ac:dyDescent="0.2">
      <c r="A35" s="36"/>
      <c r="B35" s="37">
        <v>3</v>
      </c>
      <c r="C35" s="37">
        <f>B35*$B$32*Önerilen!C22</f>
        <v>0</v>
      </c>
      <c r="D35" s="37">
        <v>0</v>
      </c>
      <c r="E35" s="37">
        <v>0</v>
      </c>
      <c r="F35" s="37">
        <v>0</v>
      </c>
      <c r="G35" s="37">
        <f t="shared" si="4"/>
        <v>0</v>
      </c>
      <c r="H35" s="37">
        <f>$B$32*B35*Önerilen!$C$22</f>
        <v>0</v>
      </c>
      <c r="I35" s="36"/>
      <c r="J35" s="36"/>
      <c r="K35" s="36"/>
      <c r="L35" s="36"/>
      <c r="M35" s="36"/>
      <c r="N35" s="36"/>
      <c r="O35" s="37">
        <v>16</v>
      </c>
      <c r="P35" s="37">
        <f>8*$O$19*Önerilen!$C$24</f>
        <v>0</v>
      </c>
      <c r="Q35" s="37">
        <f>6*$O$19*Önerilen!$C$24</f>
        <v>0</v>
      </c>
      <c r="R35" s="37">
        <f t="shared" ref="R35:R38" si="5">U35-P35-Q35</f>
        <v>0</v>
      </c>
      <c r="S35" s="37">
        <v>0</v>
      </c>
      <c r="T35" s="37">
        <f t="shared" si="2"/>
        <v>0</v>
      </c>
      <c r="U35" s="37">
        <f>O35*$O$19*Önerilen!$C$24</f>
        <v>0</v>
      </c>
      <c r="V35" s="36"/>
      <c r="W35" s="36"/>
      <c r="X35" s="36"/>
      <c r="Y35" s="36"/>
      <c r="Z35" s="36"/>
    </row>
    <row r="36" spans="1:26" ht="15.75" x14ac:dyDescent="0.2">
      <c r="A36" s="36"/>
      <c r="B36" s="37">
        <v>4</v>
      </c>
      <c r="C36" s="37">
        <f>B36*$B$32*Önerilen!C22</f>
        <v>0</v>
      </c>
      <c r="D36" s="37">
        <v>0</v>
      </c>
      <c r="E36" s="37">
        <v>0</v>
      </c>
      <c r="F36" s="37">
        <v>0</v>
      </c>
      <c r="G36" s="37">
        <f t="shared" si="4"/>
        <v>0</v>
      </c>
      <c r="H36" s="37">
        <f>$B$32*B36*Önerilen!$C$22</f>
        <v>0</v>
      </c>
      <c r="I36" s="36"/>
      <c r="J36" s="36"/>
      <c r="K36" s="36"/>
      <c r="L36" s="36"/>
      <c r="M36" s="36"/>
      <c r="N36" s="36"/>
      <c r="O36" s="37">
        <v>17</v>
      </c>
      <c r="P36" s="37">
        <f>8*$O$19*Önerilen!$C$24</f>
        <v>0</v>
      </c>
      <c r="Q36" s="37">
        <f>6*$O$19*Önerilen!$C$24</f>
        <v>0</v>
      </c>
      <c r="R36" s="37">
        <f t="shared" si="5"/>
        <v>0</v>
      </c>
      <c r="S36" s="37">
        <v>0</v>
      </c>
      <c r="T36" s="37">
        <f t="shared" si="2"/>
        <v>0</v>
      </c>
      <c r="U36" s="37">
        <f>O36*$O$19*Önerilen!$C$24</f>
        <v>0</v>
      </c>
      <c r="V36" s="36"/>
      <c r="W36" s="36"/>
      <c r="X36" s="36"/>
      <c r="Y36" s="36"/>
      <c r="Z36" s="36"/>
    </row>
    <row r="37" spans="1:26" ht="15.75" x14ac:dyDescent="0.2">
      <c r="A37" s="36"/>
      <c r="B37" s="37">
        <v>5</v>
      </c>
      <c r="C37" s="37">
        <f>B37*$B$32*Önerilen!C22</f>
        <v>0</v>
      </c>
      <c r="D37" s="37">
        <v>0</v>
      </c>
      <c r="E37" s="37">
        <v>0</v>
      </c>
      <c r="F37" s="37">
        <v>0</v>
      </c>
      <c r="G37" s="37">
        <f t="shared" si="4"/>
        <v>0</v>
      </c>
      <c r="H37" s="37">
        <f>$B$32*B37*Önerilen!$C$22</f>
        <v>0</v>
      </c>
      <c r="I37" s="36"/>
      <c r="J37" s="36"/>
      <c r="K37" s="36"/>
      <c r="L37" s="36"/>
      <c r="M37" s="36"/>
      <c r="N37" s="36"/>
      <c r="O37" s="37">
        <v>18</v>
      </c>
      <c r="P37" s="37">
        <f>8*$O$19*Önerilen!$C$24</f>
        <v>0</v>
      </c>
      <c r="Q37" s="37">
        <f>6*$O$19*Önerilen!$C$24</f>
        <v>0</v>
      </c>
      <c r="R37" s="37">
        <f t="shared" si="5"/>
        <v>0</v>
      </c>
      <c r="S37" s="37">
        <v>0</v>
      </c>
      <c r="T37" s="37">
        <f t="shared" si="2"/>
        <v>0</v>
      </c>
      <c r="U37" s="37">
        <f>O37*$O$19*Önerilen!$C$24</f>
        <v>0</v>
      </c>
      <c r="V37" s="36"/>
      <c r="W37" s="36"/>
      <c r="X37" s="36"/>
      <c r="Y37" s="36"/>
      <c r="Z37" s="36"/>
    </row>
    <row r="38" spans="1:26" ht="15.75" x14ac:dyDescent="0.2">
      <c r="A38" s="36"/>
      <c r="B38" s="37">
        <v>6</v>
      </c>
      <c r="C38" s="37">
        <f>B38*$B$32*Önerilen!C22</f>
        <v>0</v>
      </c>
      <c r="D38" s="37">
        <v>0</v>
      </c>
      <c r="E38" s="37">
        <v>0</v>
      </c>
      <c r="F38" s="37">
        <v>0</v>
      </c>
      <c r="G38" s="37">
        <f t="shared" si="4"/>
        <v>0</v>
      </c>
      <c r="H38" s="37">
        <f>$B$32*B38*Önerilen!$C$22</f>
        <v>0</v>
      </c>
      <c r="I38" s="36"/>
      <c r="J38" s="36"/>
      <c r="K38" s="36"/>
      <c r="L38" s="36"/>
      <c r="M38" s="36"/>
      <c r="N38" s="36"/>
      <c r="O38" s="37">
        <v>19</v>
      </c>
      <c r="P38" s="37">
        <f>8*$O$19*Önerilen!$C$24</f>
        <v>0</v>
      </c>
      <c r="Q38" s="37">
        <f>6*$O$19*Önerilen!$C$24</f>
        <v>0</v>
      </c>
      <c r="R38" s="37">
        <f t="shared" si="5"/>
        <v>0</v>
      </c>
      <c r="S38" s="37">
        <v>0</v>
      </c>
      <c r="T38" s="37">
        <f t="shared" si="2"/>
        <v>0</v>
      </c>
      <c r="U38" s="37">
        <f>O38*$O$19*Önerilen!$C$24</f>
        <v>0</v>
      </c>
      <c r="V38" s="36"/>
      <c r="W38" s="36"/>
      <c r="X38" s="36"/>
      <c r="Y38" s="36"/>
      <c r="Z38" s="36"/>
    </row>
    <row r="39" spans="1:26" ht="15.75" x14ac:dyDescent="0.2">
      <c r="A39" s="36"/>
      <c r="B39" s="37">
        <v>7</v>
      </c>
      <c r="C39" s="37">
        <f>7*$B$32*Önerilen!C22</f>
        <v>0</v>
      </c>
      <c r="D39" s="37">
        <v>0</v>
      </c>
      <c r="E39" s="37">
        <v>0</v>
      </c>
      <c r="F39" s="37">
        <v>0</v>
      </c>
      <c r="G39" s="37">
        <f t="shared" si="4"/>
        <v>0</v>
      </c>
      <c r="H39" s="37">
        <f>$B$32*B39*Önerilen!$C$22</f>
        <v>0</v>
      </c>
      <c r="I39" s="36"/>
      <c r="J39" s="36"/>
      <c r="K39" s="36"/>
      <c r="L39" s="36"/>
      <c r="M39" s="36"/>
      <c r="N39" s="36"/>
      <c r="O39" s="37">
        <v>20</v>
      </c>
      <c r="P39" s="37">
        <f>8*$O$19*Önerilen!$C$24</f>
        <v>0</v>
      </c>
      <c r="Q39" s="37">
        <f>6*$O$19*Önerilen!$C$24</f>
        <v>0</v>
      </c>
      <c r="R39" s="37">
        <f>6*$O$19*Önerilen!$C$24</f>
        <v>0</v>
      </c>
      <c r="S39" s="37">
        <v>0</v>
      </c>
      <c r="T39" s="37">
        <f t="shared" si="2"/>
        <v>0</v>
      </c>
      <c r="U39" s="37">
        <f>O39*$O$19*Önerilen!$C$24</f>
        <v>0</v>
      </c>
      <c r="V39" s="36"/>
      <c r="W39" s="36"/>
      <c r="X39" s="36"/>
      <c r="Y39" s="36"/>
      <c r="Z39" s="36"/>
    </row>
    <row r="40" spans="1:26" ht="15.75" x14ac:dyDescent="0.2">
      <c r="A40" s="36"/>
      <c r="B40" s="37">
        <v>8</v>
      </c>
      <c r="C40" s="37">
        <f>8*$B$32*Önerilen!C22</f>
        <v>0</v>
      </c>
      <c r="D40" s="37">
        <f>H40-C40</f>
        <v>0</v>
      </c>
      <c r="E40" s="37">
        <v>0</v>
      </c>
      <c r="F40" s="37">
        <v>0</v>
      </c>
      <c r="G40" s="37">
        <f t="shared" si="4"/>
        <v>0</v>
      </c>
      <c r="H40" s="37">
        <f>$B$32*B40*Önerilen!$C$22</f>
        <v>0</v>
      </c>
      <c r="I40" s="36"/>
      <c r="J40" s="36"/>
      <c r="K40" s="36"/>
      <c r="L40" s="36"/>
      <c r="M40" s="36"/>
      <c r="N40" s="36"/>
      <c r="O40" s="37">
        <v>21</v>
      </c>
      <c r="P40" s="37">
        <f>8*$O$19*Önerilen!$C$24</f>
        <v>0</v>
      </c>
      <c r="Q40" s="37">
        <f>6*$O$19*Önerilen!$C$24</f>
        <v>0</v>
      </c>
      <c r="R40" s="37">
        <f>6*$O$19*Önerilen!$C$24</f>
        <v>0</v>
      </c>
      <c r="S40" s="37">
        <f>U40-P40-Q40-R40</f>
        <v>0</v>
      </c>
      <c r="T40" s="37">
        <f t="shared" si="2"/>
        <v>0</v>
      </c>
      <c r="U40" s="37">
        <f>O40*$O$19*Önerilen!$C$24</f>
        <v>0</v>
      </c>
      <c r="V40" s="36"/>
      <c r="W40" s="36"/>
      <c r="X40" s="36"/>
      <c r="Y40" s="36"/>
      <c r="Z40" s="36"/>
    </row>
    <row r="41" spans="1:26" ht="15.75" x14ac:dyDescent="0.2">
      <c r="A41" s="36"/>
      <c r="B41" s="37">
        <v>9</v>
      </c>
      <c r="C41" s="37">
        <f>8*$B$32*Önerilen!C22</f>
        <v>0</v>
      </c>
      <c r="D41" s="37">
        <f>H41-C41</f>
        <v>0</v>
      </c>
      <c r="E41" s="37">
        <v>0</v>
      </c>
      <c r="F41" s="37">
        <v>0</v>
      </c>
      <c r="G41" s="37">
        <f t="shared" si="4"/>
        <v>0</v>
      </c>
      <c r="H41" s="37">
        <f>$B$32*B41*Önerilen!$C$22</f>
        <v>0</v>
      </c>
      <c r="I41" s="36"/>
      <c r="J41" s="36"/>
      <c r="K41" s="36"/>
      <c r="L41" s="36"/>
      <c r="M41" s="36"/>
      <c r="N41" s="36"/>
      <c r="O41" s="37">
        <v>22</v>
      </c>
      <c r="P41" s="37">
        <f>8*$O$19*Önerilen!$C$24</f>
        <v>0</v>
      </c>
      <c r="Q41" s="37">
        <f>6*$O$19*Önerilen!$C$24</f>
        <v>0</v>
      </c>
      <c r="R41" s="37">
        <f>6*$O$19*Önerilen!$C$24</f>
        <v>0</v>
      </c>
      <c r="S41" s="37">
        <f t="shared" ref="S41:S43" si="6">U41-P41-Q41-R41</f>
        <v>0</v>
      </c>
      <c r="T41" s="37">
        <f t="shared" si="2"/>
        <v>0</v>
      </c>
      <c r="U41" s="37">
        <f>O41*$O$19*Önerilen!$C$24</f>
        <v>0</v>
      </c>
      <c r="V41" s="36"/>
      <c r="W41" s="36"/>
      <c r="X41" s="36"/>
      <c r="Y41" s="36"/>
      <c r="Z41" s="36"/>
    </row>
    <row r="42" spans="1:26" ht="15.75" x14ac:dyDescent="0.2">
      <c r="A42" s="36"/>
      <c r="B42" s="37">
        <v>10</v>
      </c>
      <c r="C42" s="37">
        <f>8*$B$32*Önerilen!C22</f>
        <v>0</v>
      </c>
      <c r="D42" s="37">
        <f>H42-C42</f>
        <v>0</v>
      </c>
      <c r="E42" s="37">
        <v>0</v>
      </c>
      <c r="F42" s="37">
        <v>0</v>
      </c>
      <c r="G42" s="37">
        <f t="shared" si="4"/>
        <v>0</v>
      </c>
      <c r="H42" s="37">
        <f>$B$32*B42*Önerilen!$C$22</f>
        <v>0</v>
      </c>
      <c r="I42" s="36"/>
      <c r="J42" s="36"/>
      <c r="K42" s="36"/>
      <c r="L42" s="36"/>
      <c r="M42" s="36"/>
      <c r="N42" s="36"/>
      <c r="O42" s="37">
        <v>23</v>
      </c>
      <c r="P42" s="37">
        <f>8*$O$19*Önerilen!$C$24</f>
        <v>0</v>
      </c>
      <c r="Q42" s="37">
        <f>6*$O$19*Önerilen!$C$24</f>
        <v>0</v>
      </c>
      <c r="R42" s="37">
        <f>6*$O$19*Önerilen!$C$24</f>
        <v>0</v>
      </c>
      <c r="S42" s="37">
        <f t="shared" si="6"/>
        <v>0</v>
      </c>
      <c r="T42" s="37">
        <f t="shared" si="2"/>
        <v>0</v>
      </c>
      <c r="U42" s="37">
        <f>O42*$O$19*Önerilen!$C$24</f>
        <v>0</v>
      </c>
      <c r="V42" s="36"/>
      <c r="W42" s="36"/>
      <c r="X42" s="36"/>
      <c r="Y42" s="36"/>
      <c r="Z42" s="36"/>
    </row>
    <row r="43" spans="1:26" ht="15.75" x14ac:dyDescent="0.2">
      <c r="A43" s="36"/>
      <c r="B43" s="37">
        <v>11</v>
      </c>
      <c r="C43" s="37">
        <f>8*$B$32*Önerilen!$C$22</f>
        <v>0</v>
      </c>
      <c r="D43" s="37">
        <f>H43-C43</f>
        <v>0</v>
      </c>
      <c r="E43" s="37">
        <v>0</v>
      </c>
      <c r="F43" s="37">
        <v>0</v>
      </c>
      <c r="G43" s="37">
        <f t="shared" si="4"/>
        <v>0</v>
      </c>
      <c r="H43" s="37">
        <f>$B$32*B43*Önerilen!$C$22</f>
        <v>0</v>
      </c>
      <c r="I43" s="36"/>
      <c r="J43" s="36"/>
      <c r="K43" s="36"/>
      <c r="L43" s="36"/>
      <c r="M43" s="36"/>
      <c r="N43" s="36"/>
      <c r="O43" s="37">
        <v>24</v>
      </c>
      <c r="P43" s="37">
        <f>8*$O$19*Önerilen!$C$24</f>
        <v>0</v>
      </c>
      <c r="Q43" s="37">
        <f>6*$O$19*Önerilen!$C$24</f>
        <v>0</v>
      </c>
      <c r="R43" s="37">
        <f>6*$O$19*Önerilen!$C$24</f>
        <v>0</v>
      </c>
      <c r="S43" s="37">
        <f t="shared" si="6"/>
        <v>0</v>
      </c>
      <c r="T43" s="37">
        <f t="shared" si="2"/>
        <v>0</v>
      </c>
      <c r="U43" s="37">
        <f>O43*$O$19*Önerilen!$C$24</f>
        <v>0</v>
      </c>
      <c r="V43" s="36"/>
      <c r="W43" s="36"/>
      <c r="X43" s="36"/>
      <c r="Y43" s="36"/>
      <c r="Z43" s="36"/>
    </row>
    <row r="44" spans="1:26" ht="15.75" x14ac:dyDescent="0.2">
      <c r="A44" s="36"/>
      <c r="B44" s="37">
        <v>12</v>
      </c>
      <c r="C44" s="37">
        <f>8*$B$32*Önerilen!$C$22</f>
        <v>0</v>
      </c>
      <c r="D44" s="37">
        <f>4*$B$32*Önerilen!C22</f>
        <v>0</v>
      </c>
      <c r="E44" s="37">
        <f>H44-C44-D44</f>
        <v>0</v>
      </c>
      <c r="F44" s="37">
        <v>0</v>
      </c>
      <c r="G44" s="37">
        <f t="shared" si="4"/>
        <v>0</v>
      </c>
      <c r="H44" s="37">
        <f>$B$32*B44*Önerilen!$C$22</f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x14ac:dyDescent="0.2">
      <c r="A45" s="36"/>
      <c r="B45" s="37">
        <v>13</v>
      </c>
      <c r="C45" s="37">
        <f>8*$B$32*Önerilen!$C$22</f>
        <v>0</v>
      </c>
      <c r="D45" s="37">
        <f>5*$B$32*Önerilen!C22</f>
        <v>0</v>
      </c>
      <c r="E45" s="37">
        <f t="shared" ref="E45:E51" si="7">H45-C45-D45</f>
        <v>0</v>
      </c>
      <c r="F45" s="37">
        <v>0</v>
      </c>
      <c r="G45" s="37">
        <f t="shared" si="4"/>
        <v>0</v>
      </c>
      <c r="H45" s="37">
        <f>$B$32*B45*Önerilen!$C$22</f>
        <v>0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x14ac:dyDescent="0.2">
      <c r="A46" s="36"/>
      <c r="B46" s="37">
        <v>14</v>
      </c>
      <c r="C46" s="37">
        <f>8*$B$32*Önerilen!$C$22</f>
        <v>0</v>
      </c>
      <c r="D46" s="37">
        <f>6*$B$32*Önerilen!$C$22</f>
        <v>0</v>
      </c>
      <c r="E46" s="37">
        <f t="shared" si="7"/>
        <v>0</v>
      </c>
      <c r="F46" s="37">
        <v>0</v>
      </c>
      <c r="G46" s="37">
        <f t="shared" si="4"/>
        <v>0</v>
      </c>
      <c r="H46" s="37">
        <f>$B$32*B46*Önerilen!$C$22</f>
        <v>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x14ac:dyDescent="0.2">
      <c r="A47" s="36"/>
      <c r="B47" s="37">
        <v>15</v>
      </c>
      <c r="C47" s="37">
        <f>8*$B$32*Önerilen!$C$22</f>
        <v>0</v>
      </c>
      <c r="D47" s="37">
        <f>6*$B$32*Önerilen!$C$22</f>
        <v>0</v>
      </c>
      <c r="E47" s="37">
        <f t="shared" si="7"/>
        <v>0</v>
      </c>
      <c r="F47" s="37">
        <v>0</v>
      </c>
      <c r="G47" s="37">
        <f t="shared" si="4"/>
        <v>0</v>
      </c>
      <c r="H47" s="37">
        <f>$B$32*B47*Önerilen!$C$22</f>
        <v>0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x14ac:dyDescent="0.2">
      <c r="A48" s="36"/>
      <c r="B48" s="37">
        <v>16</v>
      </c>
      <c r="C48" s="37">
        <f>8*$B$32*Önerilen!$C$22</f>
        <v>0</v>
      </c>
      <c r="D48" s="37">
        <f>6*$B$32*Önerilen!$C$22</f>
        <v>0</v>
      </c>
      <c r="E48" s="37">
        <f t="shared" si="7"/>
        <v>0</v>
      </c>
      <c r="F48" s="37">
        <v>0</v>
      </c>
      <c r="G48" s="37">
        <f t="shared" si="4"/>
        <v>0</v>
      </c>
      <c r="H48" s="37">
        <f>$B$32*B48*Önerilen!$C$22</f>
        <v>0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x14ac:dyDescent="0.2">
      <c r="A49" s="36"/>
      <c r="B49" s="37">
        <v>17</v>
      </c>
      <c r="C49" s="37">
        <f>8*$B$32*Önerilen!$C$22</f>
        <v>0</v>
      </c>
      <c r="D49" s="37">
        <f>6*$B$32*Önerilen!$C$22</f>
        <v>0</v>
      </c>
      <c r="E49" s="37">
        <f t="shared" si="7"/>
        <v>0</v>
      </c>
      <c r="F49" s="37">
        <v>0</v>
      </c>
      <c r="G49" s="37">
        <f t="shared" si="4"/>
        <v>0</v>
      </c>
      <c r="H49" s="37">
        <f>$B$32*B49*Önerilen!$C$22</f>
        <v>0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x14ac:dyDescent="0.2">
      <c r="A50" s="36"/>
      <c r="B50" s="37">
        <v>18</v>
      </c>
      <c r="C50" s="37">
        <f>8*$B$32*Önerilen!$C$22</f>
        <v>0</v>
      </c>
      <c r="D50" s="37">
        <f>6*$B$32*Önerilen!$C$22</f>
        <v>0</v>
      </c>
      <c r="E50" s="37">
        <f t="shared" si="7"/>
        <v>0</v>
      </c>
      <c r="F50" s="37">
        <v>0</v>
      </c>
      <c r="G50" s="37">
        <f t="shared" si="4"/>
        <v>0</v>
      </c>
      <c r="H50" s="37">
        <f>$B$32*B50*Önerilen!$C$22</f>
        <v>0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x14ac:dyDescent="0.2">
      <c r="A51" s="36"/>
      <c r="B51" s="37">
        <v>19</v>
      </c>
      <c r="C51" s="37">
        <f>8*$B$32*Önerilen!$C$22</f>
        <v>0</v>
      </c>
      <c r="D51" s="37">
        <f>6*$B$32*Önerilen!$C$22</f>
        <v>0</v>
      </c>
      <c r="E51" s="37">
        <f t="shared" si="7"/>
        <v>0</v>
      </c>
      <c r="F51" s="37">
        <v>0</v>
      </c>
      <c r="G51" s="37">
        <f t="shared" si="4"/>
        <v>0</v>
      </c>
      <c r="H51" s="37">
        <f>$B$32*B51*Önerilen!$C$22</f>
        <v>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x14ac:dyDescent="0.2">
      <c r="A52" s="36"/>
      <c r="B52" s="37">
        <v>20</v>
      </c>
      <c r="C52" s="37">
        <f>8*$B$32*Önerilen!$C$22</f>
        <v>0</v>
      </c>
      <c r="D52" s="37">
        <f>6*$B$32*Önerilen!$C$22</f>
        <v>0</v>
      </c>
      <c r="E52" s="37">
        <f>6*$B$32*Önerilen!$C$22</f>
        <v>0</v>
      </c>
      <c r="F52" s="37">
        <f>H52-C52-D52-E52</f>
        <v>0</v>
      </c>
      <c r="G52" s="37">
        <f t="shared" si="4"/>
        <v>0</v>
      </c>
      <c r="H52" s="37">
        <f>$B$32*B52*Önerilen!$C$22</f>
        <v>0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x14ac:dyDescent="0.2">
      <c r="A53" s="36"/>
      <c r="B53" s="37">
        <v>21</v>
      </c>
      <c r="C53" s="37">
        <f>8*$B$32*Önerilen!$C$22</f>
        <v>0</v>
      </c>
      <c r="D53" s="37">
        <f>6*$B$32*Önerilen!$C$22</f>
        <v>0</v>
      </c>
      <c r="E53" s="37">
        <f>6*$B$32*Önerilen!$C$22</f>
        <v>0</v>
      </c>
      <c r="F53" s="37">
        <f>H53-C53-D53-E53</f>
        <v>0</v>
      </c>
      <c r="G53" s="37">
        <f t="shared" si="4"/>
        <v>0</v>
      </c>
      <c r="H53" s="37">
        <f>$B$32*B53*Önerilen!$C$22</f>
        <v>0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x14ac:dyDescent="0.2">
      <c r="A54" s="36"/>
      <c r="B54" s="37">
        <v>22</v>
      </c>
      <c r="C54" s="37">
        <f>8*$B$32*Önerilen!$C$22</f>
        <v>0</v>
      </c>
      <c r="D54" s="37">
        <f>6*$B$32*Önerilen!$C$22</f>
        <v>0</v>
      </c>
      <c r="E54" s="37">
        <f>6*$B$32*Önerilen!$C$22</f>
        <v>0</v>
      </c>
      <c r="F54" s="37">
        <f>H54-C54-D54-E54</f>
        <v>0</v>
      </c>
      <c r="G54" s="37">
        <f t="shared" si="4"/>
        <v>0</v>
      </c>
      <c r="H54" s="37">
        <f>$B$32*B54*Önerilen!$C$22</f>
        <v>0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x14ac:dyDescent="0.2">
      <c r="A55" s="36"/>
      <c r="B55" s="37">
        <v>23</v>
      </c>
      <c r="C55" s="37">
        <f>8*$B$32*Önerilen!$C$22</f>
        <v>0</v>
      </c>
      <c r="D55" s="37">
        <f>6*$B$32*Önerilen!$C$22</f>
        <v>0</v>
      </c>
      <c r="E55" s="37">
        <f>6*$B$32*Önerilen!$C$22</f>
        <v>0</v>
      </c>
      <c r="F55" s="37">
        <f>H55-C55-D55-E55</f>
        <v>0</v>
      </c>
      <c r="G55" s="37">
        <f t="shared" si="4"/>
        <v>0</v>
      </c>
      <c r="H55" s="37">
        <f>$B$32*B55*Önerilen!$C$22</f>
        <v>0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x14ac:dyDescent="0.2">
      <c r="A56" s="36"/>
      <c r="B56" s="37">
        <v>24</v>
      </c>
      <c r="C56" s="37">
        <f>8*$B$32*Önerilen!$C$22</f>
        <v>0</v>
      </c>
      <c r="D56" s="37">
        <f>6*$B$32*Önerilen!$C$22</f>
        <v>0</v>
      </c>
      <c r="E56" s="37">
        <f>6*$B$32*Önerilen!$C$22</f>
        <v>0</v>
      </c>
      <c r="F56" s="37">
        <f>H56-C56-D56-E56</f>
        <v>0</v>
      </c>
      <c r="G56" s="37">
        <f t="shared" si="4"/>
        <v>0</v>
      </c>
      <c r="H56" s="37">
        <f>$B$32*B56*Önerilen!$C$22</f>
        <v>0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</sheetData>
  <pageMargins left="0.7" right="0.7" top="0.75" bottom="0.75" header="0.3" footer="0.3"/>
  <ignoredErrors>
    <ignoredError sqref="S4 P22:P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Önerilen</vt:lpstr>
      <vt:lpstr>lookup</vt:lpstr>
      <vt:lpstr>Önerilen!Yazdırma_Alanı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GÖNCÜ</dc:creator>
  <cp:lastModifiedBy>Tahsin Özgür YILDIZ</cp:lastModifiedBy>
  <cp:revision>0</cp:revision>
  <cp:lastPrinted>2019-07-16T14:14:43Z</cp:lastPrinted>
  <dcterms:created xsi:type="dcterms:W3CDTF">2018-06-05T09:30:33Z</dcterms:created>
  <dcterms:modified xsi:type="dcterms:W3CDTF">2019-09-05T13:23:36Z</dcterms:modified>
  <dc:language>tr-TR</dc:language>
</cp:coreProperties>
</file>